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yl\Dropbox\Shared-Clerk and Mayor\Financial\2020\"/>
    </mc:Choice>
  </mc:AlternateContent>
  <bookViews>
    <workbookView xWindow="0" yWindow="0" windowWidth="28800" windowHeight="18000"/>
  </bookViews>
  <sheets>
    <sheet name="Sheet3" sheetId="5" r:id="rId1"/>
    <sheet name="Sheet2" sheetId="3" r:id="rId2"/>
    <sheet name="Sheet1" sheetId="1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Sheet3!$A$1:$Q$95</definedName>
    <definedName name="_xlnm.Print_Titles" localSheetId="2">Sheet1!$A:$F,Sheet1!$1:$1</definedName>
    <definedName name="_xlnm.Print_Titles" localSheetId="1">Sheet2!$A:$F,Sheet2!$1:$2</definedName>
    <definedName name="_xlnm.Print_Titles" localSheetId="0">Sheet3!$A:$F,Sheet3!$1:$2</definedName>
    <definedName name="QB_COLUMN_102100" localSheetId="0" hidden="1">Sheet3!#REF!</definedName>
    <definedName name="QB_COLUMN_12100" localSheetId="0" hidden="1">Sheet3!#REF!</definedName>
    <definedName name="QB_COLUMN_122100" localSheetId="0" hidden="1">Sheet3!$I$1</definedName>
    <definedName name="QB_COLUMN_132100" localSheetId="0" hidden="1">Sheet3!$H$1</definedName>
    <definedName name="QB_COLUMN_142100" localSheetId="0" hidden="1">Sheet3!#REF!</definedName>
    <definedName name="QB_COLUMN_22100" localSheetId="0" hidden="1">Sheet3!#REF!</definedName>
    <definedName name="QB_COLUMN_2920" localSheetId="2" hidden="1">Sheet1!$G$1</definedName>
    <definedName name="QB_COLUMN_2921" localSheetId="2" hidden="1">Sheet1!$I$1</definedName>
    <definedName name="QB_COLUMN_29210" localSheetId="2" hidden="1">Sheet1!$AA$1</definedName>
    <definedName name="QB_COLUMN_29211" localSheetId="2" hidden="1">Sheet1!$AC$1</definedName>
    <definedName name="QB_COLUMN_2922" localSheetId="2" hidden="1">Sheet1!$K$1</definedName>
    <definedName name="QB_COLUMN_2923" localSheetId="2" hidden="1">Sheet1!$M$1</definedName>
    <definedName name="QB_COLUMN_2924" localSheetId="2" hidden="1">Sheet1!$O$1</definedName>
    <definedName name="QB_COLUMN_2925" localSheetId="2" hidden="1">Sheet1!$Q$1</definedName>
    <definedName name="QB_COLUMN_2926" localSheetId="2" hidden="1">Sheet1!$S$1</definedName>
    <definedName name="QB_COLUMN_2927" localSheetId="2" hidden="1">Sheet1!$U$1</definedName>
    <definedName name="QB_COLUMN_2928" localSheetId="2" hidden="1">Sheet1!$W$1</definedName>
    <definedName name="QB_COLUMN_2929" localSheetId="2" hidden="1">Sheet1!$Y$1</definedName>
    <definedName name="QB_COLUMN_32100" localSheetId="0" hidden="1">Sheet3!$K$1</definedName>
    <definedName name="QB_COLUMN_42100" localSheetId="0" hidden="1">Sheet3!#REF!</definedName>
    <definedName name="QB_COLUMN_423010" localSheetId="0" hidden="1">Sheet3!$L$1</definedName>
    <definedName name="QB_COLUMN_59200" localSheetId="1" hidden="1">Sheet2!#REF!</definedName>
    <definedName name="QB_COLUMN_62240" localSheetId="1" hidden="1">Sheet2!$H$2</definedName>
    <definedName name="QB_COLUMN_63620" localSheetId="1" hidden="1">Sheet2!#REF!</definedName>
    <definedName name="QB_COLUMN_63660" localSheetId="1" hidden="1">Sheet2!$J$2</definedName>
    <definedName name="QB_COLUMN_64430" localSheetId="1" hidden="1">Sheet2!#REF!</definedName>
    <definedName name="QB_COLUMN_64470" localSheetId="1" hidden="1">Sheet2!$K$2</definedName>
    <definedName name="QB_COLUMN_72100" localSheetId="0" hidden="1">Sheet3!$J$1</definedName>
    <definedName name="QB_COLUMN_76201" localSheetId="0" hidden="1">Sheet3!$J$2</definedName>
    <definedName name="QB_COLUMN_762010" localSheetId="0" hidden="1">Sheet3!$L$2</definedName>
    <definedName name="QB_COLUMN_762012" localSheetId="0" hidden="1">Sheet3!$K$2</definedName>
    <definedName name="QB_COLUMN_762013" localSheetId="0" hidden="1">Sheet3!$I$2</definedName>
    <definedName name="QB_COLUMN_762014" localSheetId="0" hidden="1">Sheet3!$N$2</definedName>
    <definedName name="QB_COLUMN_76202" localSheetId="0" hidden="1">Sheet3!$P$2</definedName>
    <definedName name="QB_COLUMN_76203" localSheetId="0" hidden="1">Sheet3!$O$2</definedName>
    <definedName name="QB_COLUMN_76204" localSheetId="0" hidden="1">Sheet3!$H$2</definedName>
    <definedName name="QB_COLUMN_76207" localSheetId="0" hidden="1">Sheet3!$M$2</definedName>
    <definedName name="QB_COLUMN_76209" localSheetId="0" hidden="1">Sheet3!$G$2</definedName>
    <definedName name="QB_COLUMN_76210" localSheetId="1" hidden="1">Sheet2!#REF!</definedName>
    <definedName name="QB_COLUMN_76250" localSheetId="1" hidden="1">Sheet2!$I$2</definedName>
    <definedName name="QB_COLUMN_76280" localSheetId="1" hidden="1">Sheet2!$L$2</definedName>
    <definedName name="QB_COLUMN_76300" localSheetId="0" hidden="1">Sheet3!$Q$2</definedName>
    <definedName name="QB_COLUMN_92100" localSheetId="0" hidden="1">Sheet3!$G$1</definedName>
    <definedName name="QB_DATA_0" localSheetId="2" hidden="1">Sheet1!$5:$5,Sheet1!$7:$7,Sheet1!$8:$8,Sheet1!$9:$9,Sheet1!$11:$11,Sheet1!$13:$13,Sheet1!$14:$14,Sheet1!$17:$17,Sheet1!$20:$20,Sheet1!$21:$21,Sheet1!$22:$22,Sheet1!$23:$23,Sheet1!$27:$27,Sheet1!$30:$30,Sheet1!$34:$34,Sheet1!$41:$41</definedName>
    <definedName name="QB_DATA_0" localSheetId="1" hidden="1">Sheet2!$5:$5,Sheet2!$6:$6,Sheet2!$7:$7,Sheet2!$8:$8,Sheet2!$9:$9,Sheet2!$10:$10,Sheet2!$11:$11,Sheet2!$12:$12,Sheet2!$13:$13,Sheet2!$14:$14,Sheet2!$15:$15,Sheet2!$16:$16,Sheet2!$18:$18,Sheet2!$19:$19,Sheet2!$20:$20,Sheet2!$21:$21</definedName>
    <definedName name="QB_DATA_0" localSheetId="0" hidden="1">Sheet3!$5:$5,Sheet3!$6:$6,Sheet3!$7:$7,Sheet3!$8:$8,Sheet3!$9:$9,Sheet3!$10:$10,Sheet3!$11:$11,Sheet3!$12:$12,Sheet3!$13:$13,Sheet3!$14:$14,Sheet3!$15:$15,Sheet3!$16:$16,Sheet3!$17:$17,Sheet3!$18:$18,Sheet3!$19:$19,Sheet3!$20:$20</definedName>
    <definedName name="QB_DATA_1" localSheetId="2" hidden="1">Sheet1!$45:$45,Sheet1!$46:$46,Sheet1!$48:$48,Sheet1!$49:$49,Sheet1!$50:$50,Sheet1!$51:$51,Sheet1!$56:$56,Sheet1!$57:$57,Sheet1!$58:$58</definedName>
    <definedName name="QB_DATA_1" localSheetId="1" hidden="1">Sheet2!$23:$23,Sheet2!$24:$24,Sheet2!$25:$25,Sheet2!$26:$26,Sheet2!$27:$27,Sheet2!$28:$28,Sheet2!$29:$29,Sheet2!$30:$30,Sheet2!$31:$31,Sheet2!$32:$32,Sheet2!$33:$33,Sheet2!$34:$34,Sheet2!$35:$35,Sheet2!$36:$36,Sheet2!$37:$37,Sheet2!$38:$38</definedName>
    <definedName name="QB_DATA_1" localSheetId="0" hidden="1">Sheet3!$21:$21,Sheet3!$22:$22,Sheet3!$23:$23,Sheet3!$24:$24,Sheet3!$25:$25,Sheet3!$26:$26,Sheet3!$27:$27,Sheet3!$28:$28,Sheet3!$29:$29,Sheet3!$30:$30,Sheet3!$39:$39,Sheet3!$40:$40,Sheet3!$41:$41,Sheet3!$42:$42,Sheet3!$43:$43,Sheet3!$44:$44</definedName>
    <definedName name="QB_DATA_2" localSheetId="1" hidden="1">Sheet2!$39:$39,Sheet2!$40:$40,Sheet2!$41:$41,Sheet2!$45:$45,Sheet2!$46:$46,Sheet2!$47:$47,Sheet2!$48:$48,Sheet2!$49:$49,Sheet2!$50:$50,Sheet2!$51:$51,Sheet2!$52:$52,Sheet2!$53:$53,Sheet2!$54:$54,Sheet2!$55:$55,Sheet2!$56:$56,Sheet2!$57:$57</definedName>
    <definedName name="QB_DATA_2" localSheetId="0" hidden="1">Sheet3!$45:$45,Sheet3!$46:$46,Sheet3!$47:$47,Sheet3!$48:$48,Sheet3!$49:$49,Sheet3!$50:$50,Sheet3!$51:$51,Sheet3!$52:$52,Sheet3!$53:$53,Sheet3!$54:$54,Sheet3!$55:$55,Sheet3!$56:$56,Sheet3!$57:$57,Sheet3!$58:$58,Sheet3!$59:$59,Sheet3!$60:$60</definedName>
    <definedName name="QB_DATA_3" localSheetId="1" hidden="1">Sheet2!$58:$58,Sheet2!$59:$59,Sheet2!$60:$60,Sheet2!$61:$61,Sheet2!$62:$62,Sheet2!$63:$63,Sheet2!$64:$64,Sheet2!$65:$65,Sheet2!$66:$66,Sheet2!$67:$67,Sheet2!$68:$68,Sheet2!$69:$69,Sheet2!$70:$70,Sheet2!$72:$72,Sheet2!$73:$73,Sheet2!$74:$74</definedName>
    <definedName name="QB_DATA_3" localSheetId="0" hidden="1">Sheet3!$62:$62,Sheet3!$63:$63,Sheet3!$64:$64,Sheet3!$67:$67,Sheet3!$68:$68,Sheet3!$69:$69,Sheet3!$72:$72,Sheet3!$73:$73,Sheet3!$74:$74,Sheet3!$75:$75,Sheet3!$77:$77,Sheet3!$78:$78,Sheet3!$79:$79,Sheet3!$80:$80,Sheet3!$81:$81,Sheet3!$82:$82</definedName>
    <definedName name="QB_DATA_4" localSheetId="1" hidden="1">Sheet2!$75:$75,Sheet2!$78:$78,Sheet2!$79:$79,Sheet2!$80:$80,Sheet2!$81:$81,Sheet2!$84:$84,Sheet2!$85:$85,Sheet2!$86:$86,Sheet2!$87:$87,Sheet2!$89:$89,Sheet2!$90:$90,Sheet2!$91:$91,Sheet2!$92:$92,Sheet2!$93:$93,Sheet2!$94:$94,Sheet2!$95:$95</definedName>
    <definedName name="QB_DATA_4" localSheetId="0" hidden="1">Sheet3!$83:$83,Sheet3!$85:$85,Sheet3!$86:$86,Sheet3!$87:$87,Sheet3!$88:$88,Sheet3!$89:$89,Sheet3!$91:$91</definedName>
    <definedName name="QB_DATA_5" localSheetId="1" hidden="1">Sheet2!$96:$96,Sheet2!$97:$97,Sheet2!$99:$99,Sheet2!$100:$100,Sheet2!$101:$101,Sheet2!$102:$102,Sheet2!$103:$103,Sheet2!$105:$105</definedName>
    <definedName name="QB_FORMULA_0" localSheetId="2" hidden="1">Sheet1!$G$10,Sheet1!$I$10,Sheet1!$K$10,Sheet1!$M$10,Sheet1!$O$10,Sheet1!$Q$10,Sheet1!$S$10,Sheet1!$U$10,Sheet1!$W$10,Sheet1!$Y$10,Sheet1!$AA$10,Sheet1!$AC$10,Sheet1!$G$15,Sheet1!$I$15,Sheet1!$K$15,Sheet1!$M$15</definedName>
    <definedName name="QB_FORMULA_0" localSheetId="1" hidden="1">Sheet2!#REF!,Sheet2!#REF!,Sheet2!$J$5,Sheet2!$K$5,Sheet2!#REF!,Sheet2!#REF!,Sheet2!$J$6,Sheet2!$K$6,Sheet2!#REF!,Sheet2!#REF!,Sheet2!$J$7,Sheet2!$K$7,Sheet2!#REF!,Sheet2!#REF!,Sheet2!$J$8,Sheet2!$K$8</definedName>
    <definedName name="QB_FORMULA_0" localSheetId="0" hidden="1">Sheet3!$Q$5,Sheet3!$Q$6,Sheet3!$Q$7,Sheet3!$Q$8,Sheet3!$Q$9,Sheet3!$Q$10,Sheet3!$Q$11,Sheet3!$Q$12,Sheet3!$Q$13,Sheet3!$Q$14,Sheet3!$Q$15,Sheet3!$Q$16,Sheet3!$Q$17,Sheet3!$Q$18,Sheet3!$Q$19,Sheet3!$Q$20</definedName>
    <definedName name="QB_FORMULA_1" localSheetId="2" hidden="1">Sheet1!$O$15,Sheet1!$Q$15,Sheet1!$S$15,Sheet1!$U$15,Sheet1!$W$15,Sheet1!$Y$15,Sheet1!$AA$15,Sheet1!$AC$15,Sheet1!$G$18,Sheet1!$I$18,Sheet1!$K$18,Sheet1!$M$18,Sheet1!$O$18,Sheet1!$Q$18,Sheet1!$S$18,Sheet1!$U$18</definedName>
    <definedName name="QB_FORMULA_1" localSheetId="1" hidden="1">Sheet2!#REF!,Sheet2!#REF!,Sheet2!$J$10,Sheet2!$K$10,Sheet2!#REF!,Sheet2!#REF!,Sheet2!$J$11,Sheet2!$K$11,Sheet2!#REF!,Sheet2!#REF!,Sheet2!$J$12,Sheet2!$K$12,Sheet2!#REF!,Sheet2!#REF!,Sheet2!$J$13,Sheet2!$K$13</definedName>
    <definedName name="QB_FORMULA_1" localSheetId="0" hidden="1">Sheet3!$Q$21,Sheet3!$Q$22,Sheet3!$Q$23,Sheet3!$Q$24,Sheet3!$Q$25,Sheet3!$Q$26,Sheet3!$Q$27,Sheet3!$Q$28,Sheet3!$Q$29,Sheet3!$Q$30,Sheet3!$G$31,Sheet3!$H$31,Sheet3!$I$31,Sheet3!$J$31,Sheet3!$K$31,Sheet3!$L$31</definedName>
    <definedName name="QB_FORMULA_10" localSheetId="2" hidden="1">Sheet1!$O$53,Sheet1!$Q$53,Sheet1!$S$53,Sheet1!$U$53,Sheet1!$W$53,Sheet1!$Y$53,Sheet1!$AA$53,Sheet1!$AC$53,Sheet1!$G$54,Sheet1!$I$54,Sheet1!$K$54,Sheet1!$M$54,Sheet1!$O$54,Sheet1!$Q$54,Sheet1!$S$54,Sheet1!$U$54</definedName>
    <definedName name="QB_FORMULA_10" localSheetId="1" hidden="1">Sheet2!#REF!,Sheet2!$J$53,Sheet2!$K$53,Sheet2!#REF!,Sheet2!#REF!,Sheet2!$J$55,Sheet2!$K$55,Sheet2!#REF!,Sheet2!#REF!,Sheet2!$J$56,Sheet2!$K$56,Sheet2!#REF!,Sheet2!#REF!,Sheet2!$J$57,Sheet2!$K$57,Sheet2!#REF!</definedName>
    <definedName name="QB_FORMULA_11" localSheetId="2" hidden="1">Sheet1!$W$54,Sheet1!$Y$54,Sheet1!$AA$54,Sheet1!$AC$54,Sheet1!$G$59,Sheet1!$I$59,Sheet1!$K$59,Sheet1!$M$59,Sheet1!$O$59,Sheet1!$Q$59,Sheet1!$S$59,Sheet1!$U$59,Sheet1!$W$59,Sheet1!$Y$59,Sheet1!$AA$59,Sheet1!$AC$59</definedName>
    <definedName name="QB_FORMULA_11" localSheetId="1" hidden="1">Sheet2!#REF!,Sheet2!$J$58,Sheet2!$K$58,Sheet2!#REF!,Sheet2!#REF!,Sheet2!$J$60,Sheet2!$K$60,Sheet2!#REF!,Sheet2!#REF!,Sheet2!$J$61,Sheet2!$K$61,Sheet2!#REF!,Sheet2!#REF!,Sheet2!$J$62,Sheet2!$K$62,Sheet2!#REF!</definedName>
    <definedName name="QB_FORMULA_12" localSheetId="2" hidden="1">Sheet1!$G$60,Sheet1!$I$60,Sheet1!$K$60,Sheet1!$M$60,Sheet1!$O$60,Sheet1!$Q$60,Sheet1!$S$60,Sheet1!$U$60,Sheet1!$W$60,Sheet1!$Y$60,Sheet1!$AA$60,Sheet1!$AC$60</definedName>
    <definedName name="QB_FORMULA_12" localSheetId="1" hidden="1">Sheet2!#REF!,Sheet2!$J$63,Sheet2!$K$63,Sheet2!#REF!,Sheet2!#REF!,Sheet2!$J$64,Sheet2!$K$64,Sheet2!#REF!,Sheet2!#REF!,Sheet2!$J$65,Sheet2!$K$65,Sheet2!#REF!,Sheet2!#REF!,Sheet2!$J$66,Sheet2!$K$66,Sheet2!#REF!</definedName>
    <definedName name="QB_FORMULA_13" localSheetId="1" hidden="1">Sheet2!#REF!,Sheet2!$J$67,Sheet2!$K$67,Sheet2!#REF!,Sheet2!#REF!,Sheet2!$J$68,Sheet2!$K$68,Sheet2!#REF!,Sheet2!#REF!,Sheet2!$J$69,Sheet2!$K$69,Sheet2!#REF!,Sheet2!#REF!,Sheet2!$J$72,Sheet2!$K$72,Sheet2!#REF!</definedName>
    <definedName name="QB_FORMULA_14" localSheetId="1" hidden="1">Sheet2!#REF!,Sheet2!$J$73,Sheet2!$K$73,Sheet2!#REF!,Sheet2!#REF!,Sheet2!$J$74,Sheet2!$K$74,Sheet2!#REF!,Sheet2!#REF!,Sheet2!#REF!,Sheet2!#REF!,Sheet2!$H$76,Sheet2!$I$76,Sheet2!$J$76,Sheet2!$K$76,Sheet2!$L$76</definedName>
    <definedName name="QB_FORMULA_15" localSheetId="1" hidden="1">Sheet2!#REF!,Sheet2!#REF!,Sheet2!$J$79,Sheet2!$K$79,Sheet2!#REF!,Sheet2!#REF!,Sheet2!$J$80,Sheet2!$K$80,Sheet2!#REF!,Sheet2!#REF!,Sheet2!$J$81,Sheet2!$K$81,Sheet2!#REF!,Sheet2!#REF!,Sheet2!#REF!,Sheet2!#REF!</definedName>
    <definedName name="QB_FORMULA_16" localSheetId="1" hidden="1">Sheet2!$H$82,Sheet2!$I$82,Sheet2!$J$82,Sheet2!$K$82,Sheet2!$L$82,Sheet2!#REF!,Sheet2!#REF!,Sheet2!$J$84,Sheet2!$K$84,Sheet2!#REF!,Sheet2!#REF!,Sheet2!$J$85,Sheet2!$K$85,Sheet2!#REF!,Sheet2!#REF!,Sheet2!$J$86</definedName>
    <definedName name="QB_FORMULA_17" localSheetId="1" hidden="1">Sheet2!$K$86,Sheet2!#REF!,Sheet2!#REF!,Sheet2!$J$87,Sheet2!$K$87,Sheet2!#REF!,Sheet2!#REF!,Sheet2!#REF!,Sheet2!#REF!,Sheet2!$H$88,Sheet2!$I$88,Sheet2!$J$88,Sheet2!$K$88,Sheet2!$L$88,Sheet2!#REF!,Sheet2!#REF!</definedName>
    <definedName name="QB_FORMULA_18" localSheetId="1" hidden="1">Sheet2!$J$89,Sheet2!$K$89,Sheet2!#REF!,Sheet2!#REF!,Sheet2!$J$90,Sheet2!$K$90,Sheet2!#REF!,Sheet2!#REF!,Sheet2!$J$93,Sheet2!$K$93,Sheet2!#REF!,Sheet2!#REF!,Sheet2!$J$94,Sheet2!$K$94,Sheet2!#REF!,Sheet2!#REF!</definedName>
    <definedName name="QB_FORMULA_19" localSheetId="1" hidden="1">Sheet2!$J$95,Sheet2!$K$95,Sheet2!#REF!,Sheet2!#REF!,Sheet2!$J$96,Sheet2!$K$96,Sheet2!#REF!,Sheet2!#REF!,Sheet2!$J$97,Sheet2!$K$97,Sheet2!#REF!,Sheet2!#REF!,Sheet2!$J$99,Sheet2!$K$99,Sheet2!#REF!,Sheet2!#REF!</definedName>
    <definedName name="QB_FORMULA_2" localSheetId="2" hidden="1">Sheet1!$W$18,Sheet1!$Y$18,Sheet1!$AA$18,Sheet1!$AC$18,Sheet1!$G$24,Sheet1!$I$24,Sheet1!$K$24,Sheet1!$M$24,Sheet1!$O$24,Sheet1!$Q$24,Sheet1!$S$24,Sheet1!$U$24,Sheet1!$W$24,Sheet1!$Y$24,Sheet1!$AA$24,Sheet1!$AC$24</definedName>
    <definedName name="QB_FORMULA_2" localSheetId="1" hidden="1">Sheet2!#REF!,Sheet2!#REF!,Sheet2!$J$14,Sheet2!$K$14,Sheet2!#REF!,Sheet2!#REF!,Sheet2!$J$15,Sheet2!$K$15,Sheet2!#REF!,Sheet2!#REF!,Sheet2!$J$21,Sheet2!$K$21,Sheet2!#REF!,Sheet2!#REF!,Sheet2!#REF!,Sheet2!#REF!</definedName>
    <definedName name="QB_FORMULA_2" localSheetId="0" hidden="1">Sheet3!$M$31,Sheet3!$N$31,Sheet3!$O$31,Sheet3!$P$31,Sheet3!$Q$31,Sheet3!$G$32,Sheet3!$H$32,Sheet3!$I$32,Sheet3!$J$32,Sheet3!$K$32,Sheet3!$L$32,Sheet3!$M$32,Sheet3!$N$32,Sheet3!$O$32,Sheet3!$P$32,Sheet3!$Q$32</definedName>
    <definedName name="QB_FORMULA_20" localSheetId="1" hidden="1">Sheet2!$J$100,Sheet2!$K$100,Sheet2!#REF!,Sheet2!#REF!,Sheet2!$J$101,Sheet2!$K$101,Sheet2!#REF!,Sheet2!#REF!,Sheet2!$J$102,Sheet2!$K$102,Sheet2!#REF!,Sheet2!#REF!,Sheet2!$J$103,Sheet2!$K$103,Sheet2!#REF!,Sheet2!#REF!</definedName>
    <definedName name="QB_FORMULA_21" localSheetId="1" hidden="1">Sheet2!#REF!,Sheet2!#REF!,Sheet2!$H$104,Sheet2!$I$104,Sheet2!$J$104,Sheet2!$K$104,Sheet2!$L$104,Sheet2!#REF!,Sheet2!#REF!,Sheet2!$J$105,Sheet2!$K$105,Sheet2!#REF!,Sheet2!#REF!,Sheet2!#REF!,Sheet2!#REF!,Sheet2!$H$106</definedName>
    <definedName name="QB_FORMULA_22" localSheetId="1" hidden="1">Sheet2!$I$106,Sheet2!$J$106,Sheet2!$K$106,Sheet2!$L$106,Sheet2!#REF!,Sheet2!#REF!,Sheet2!#REF!,Sheet2!#REF!,Sheet2!$H$107,Sheet2!$I$107,Sheet2!$J$107,Sheet2!$K$107,Sheet2!$L$107,Sheet2!#REF!,Sheet2!#REF!,Sheet2!#REF!</definedName>
    <definedName name="QB_FORMULA_23" localSheetId="1" hidden="1">Sheet2!#REF!,Sheet2!$H$108,Sheet2!$I$108,Sheet2!$J$108,Sheet2!$K$108,Sheet2!$L$108</definedName>
    <definedName name="QB_FORMULA_3" localSheetId="2" hidden="1">Sheet1!$G$25,Sheet1!$I$25,Sheet1!$K$25,Sheet1!$M$25,Sheet1!$O$25,Sheet1!$Q$25,Sheet1!$S$25,Sheet1!$U$25,Sheet1!$W$25,Sheet1!$Y$25,Sheet1!$AA$25,Sheet1!$AC$25,Sheet1!$G$28,Sheet1!$I$28,Sheet1!$K$28,Sheet1!$M$28</definedName>
    <definedName name="QB_FORMULA_3" localSheetId="1" hidden="1">Sheet2!$H$22,Sheet2!$I$22,Sheet2!$J$22,Sheet2!$K$22,Sheet2!$L$22,Sheet2!#REF!,Sheet2!#REF!,Sheet2!$J$24,Sheet2!$K$24,Sheet2!#REF!,Sheet2!#REF!,Sheet2!$J$25,Sheet2!$K$25,Sheet2!#REF!,Sheet2!#REF!,Sheet2!$J$26</definedName>
    <definedName name="QB_FORMULA_3" localSheetId="0" hidden="1">Sheet3!$Q$39,Sheet3!$Q$40,Sheet3!$Q$41,Sheet3!$Q$42,Sheet3!$Q$43,Sheet3!$Q$44,Sheet3!$Q$45,Sheet3!$Q$46,Sheet3!$Q$47,Sheet3!$Q$48,Sheet3!$Q$49,Sheet3!$Q$50,Sheet3!$Q$51,Sheet3!$Q$52,Sheet3!$Q$53,Sheet3!$Q$54</definedName>
    <definedName name="QB_FORMULA_4" localSheetId="2" hidden="1">Sheet1!$O$28,Sheet1!$Q$28,Sheet1!$S$28,Sheet1!$U$28,Sheet1!$W$28,Sheet1!$Y$28,Sheet1!$AA$28,Sheet1!$AC$28,Sheet1!$G$31,Sheet1!$I$31,Sheet1!$K$31,Sheet1!$M$31,Sheet1!$O$31,Sheet1!$Q$31,Sheet1!$S$31,Sheet1!$U$31</definedName>
    <definedName name="QB_FORMULA_4" localSheetId="1" hidden="1">Sheet2!$K$26,Sheet2!#REF!,Sheet2!#REF!,Sheet2!$J$27,Sheet2!$K$27,Sheet2!#REF!,Sheet2!#REF!,Sheet2!$J$29,Sheet2!$K$29,Sheet2!#REF!,Sheet2!#REF!,Sheet2!$J$30,Sheet2!$K$30,Sheet2!#REF!,Sheet2!#REF!,Sheet2!$J$31</definedName>
    <definedName name="QB_FORMULA_4" localSheetId="0" hidden="1">Sheet3!$Q$55,Sheet3!$Q$56,Sheet3!$Q$57,Sheet3!$Q$58,Sheet3!$Q$59,Sheet3!$Q$60,Sheet3!$Q$62,Sheet3!$Q$63,Sheet3!$Q$64,Sheet3!$H$65,Sheet3!$J$65,Sheet3!$M$65,Sheet3!$N$65,Sheet3!$O$65,Sheet3!$P$65,Sheet3!$Q$65</definedName>
    <definedName name="QB_FORMULA_5" localSheetId="2" hidden="1">Sheet1!$W$31,Sheet1!$Y$31,Sheet1!$AA$31,Sheet1!$AC$31,Sheet1!$G$32,Sheet1!$I$32,Sheet1!$K$32,Sheet1!$M$32,Sheet1!$O$32,Sheet1!$Q$32,Sheet1!$S$32,Sheet1!$U$32,Sheet1!$W$32,Sheet1!$Y$32,Sheet1!$AA$32,Sheet1!$AC$32</definedName>
    <definedName name="QB_FORMULA_5" localSheetId="1" hidden="1">Sheet2!$K$31,Sheet2!#REF!,Sheet2!#REF!,Sheet2!$J$33,Sheet2!$K$33,Sheet2!#REF!,Sheet2!#REF!,Sheet2!$J$34,Sheet2!$K$34,Sheet2!#REF!,Sheet2!#REF!,Sheet2!$J$35,Sheet2!$K$35,Sheet2!#REF!,Sheet2!#REF!,Sheet2!$J$36</definedName>
    <definedName name="QB_FORMULA_5" localSheetId="0" hidden="1">Sheet3!$Q$67,Sheet3!$Q$68,Sheet3!$Q$69,Sheet3!$H$70,Sheet3!$J$70,Sheet3!$M$70,Sheet3!$N$70,Sheet3!$O$70,Sheet3!$P$70,Sheet3!$Q$70,Sheet3!$Q$72,Sheet3!$Q$73,Sheet3!$Q$74,Sheet3!$Q$75,Sheet3!$K$76,Sheet3!$L$76</definedName>
    <definedName name="QB_FORMULA_6" localSheetId="2" hidden="1">Sheet1!$G$35,Sheet1!$I$35,Sheet1!$K$35,Sheet1!$M$35,Sheet1!$O$35,Sheet1!$Q$35,Sheet1!$S$35,Sheet1!$U$35,Sheet1!$W$35,Sheet1!$Y$35,Sheet1!$AA$35,Sheet1!$AC$35,Sheet1!$G$36,Sheet1!$I$36,Sheet1!$K$36,Sheet1!$M$36</definedName>
    <definedName name="QB_FORMULA_6" localSheetId="1" hidden="1">Sheet2!$K$36,Sheet2!#REF!,Sheet2!#REF!,Sheet2!$J$37,Sheet2!$K$37,Sheet2!#REF!,Sheet2!#REF!,Sheet2!$J$38,Sheet2!$K$38,Sheet2!#REF!,Sheet2!#REF!,Sheet2!$J$39,Sheet2!$K$39,Sheet2!#REF!,Sheet2!#REF!,Sheet2!$J$41</definedName>
    <definedName name="QB_FORMULA_6" localSheetId="0" hidden="1">Sheet3!$N$76,Sheet3!$Q$76,Sheet3!$Q$77,Sheet3!$Q$78,Sheet3!$Q$79,Sheet3!$Q$80,Sheet3!$Q$81,Sheet3!$Q$82,Sheet3!$Q$83,Sheet3!$Q$85,Sheet3!$Q$86,Sheet3!$Q$87,Sheet3!$Q$88,Sheet3!$Q$89,Sheet3!$J$90,Sheet3!$L$90</definedName>
    <definedName name="QB_FORMULA_7" localSheetId="2" hidden="1">Sheet1!$O$36,Sheet1!$Q$36,Sheet1!$S$36,Sheet1!$U$36,Sheet1!$W$36,Sheet1!$Y$36,Sheet1!$AA$36,Sheet1!$AC$36,Sheet1!$G$42,Sheet1!$I$42,Sheet1!$K$42,Sheet1!$M$42,Sheet1!$O$42,Sheet1!$Q$42,Sheet1!$S$42,Sheet1!$U$42</definedName>
    <definedName name="QB_FORMULA_7" localSheetId="1" hidden="1">Sheet2!$K$41,Sheet2!#REF!,Sheet2!#REF!,Sheet2!#REF!,Sheet2!#REF!,Sheet2!$H$42,Sheet2!$I$42,Sheet2!$J$42,Sheet2!$K$42,Sheet2!$L$42,Sheet2!#REF!,Sheet2!#REF!,Sheet2!#REF!,Sheet2!#REF!,Sheet2!$H$43,Sheet2!$I$43</definedName>
    <definedName name="QB_FORMULA_7" localSheetId="0" hidden="1">Sheet3!$N$90,Sheet3!$O$90,Sheet3!$P$90,Sheet3!$Q$90,Sheet3!$Q$91,Sheet3!$G$92,Sheet3!$H$92,Sheet3!$J$92,Sheet3!$K$92,Sheet3!$L$92,Sheet3!$M$92,Sheet3!$N$92,Sheet3!$O$92,Sheet3!$P$92,Sheet3!$Q$92,Sheet3!$G$93</definedName>
    <definedName name="QB_FORMULA_8" localSheetId="2" hidden="1">Sheet1!$W$42,Sheet1!$Y$42,Sheet1!$AA$42,Sheet1!$AC$42,Sheet1!$G$47,Sheet1!$I$47,Sheet1!$K$47,Sheet1!$M$47,Sheet1!$O$47,Sheet1!$Q$47,Sheet1!$S$47,Sheet1!$U$47,Sheet1!$W$47,Sheet1!$Y$47,Sheet1!$AA$47,Sheet1!$AC$47</definedName>
    <definedName name="QB_FORMULA_8" localSheetId="1" hidden="1">Sheet2!$J$43,Sheet2!$K$43,Sheet2!$L$43,Sheet2!#REF!,Sheet2!#REF!,Sheet2!$J$45,Sheet2!$K$45,Sheet2!#REF!,Sheet2!#REF!,Sheet2!$J$46,Sheet2!$K$46,Sheet2!#REF!,Sheet2!#REF!,Sheet2!$J$48,Sheet2!$K$48,Sheet2!#REF!</definedName>
    <definedName name="QB_FORMULA_8" localSheetId="0" hidden="1">Sheet3!$H$93,Sheet3!$I$93,Sheet3!$J$93,Sheet3!$K$93,Sheet3!$L$93,Sheet3!$M$93,Sheet3!$N$93,Sheet3!$O$93,Sheet3!$P$93,Sheet3!$Q$93,Sheet3!$G$94,Sheet3!$H$94,Sheet3!$I$94,Sheet3!$J$94,Sheet3!$K$94,Sheet3!$L$94</definedName>
    <definedName name="QB_FORMULA_9" localSheetId="2" hidden="1">Sheet1!$G$52,Sheet1!$I$52,Sheet1!$K$52,Sheet1!$M$52,Sheet1!$O$52,Sheet1!$Q$52,Sheet1!$S$52,Sheet1!$U$52,Sheet1!$W$52,Sheet1!$Y$52,Sheet1!$AA$52,Sheet1!$AC$52,Sheet1!$G$53,Sheet1!$I$53,Sheet1!$K$53,Sheet1!$M$53</definedName>
    <definedName name="QB_FORMULA_9" localSheetId="1" hidden="1">Sheet2!#REF!,Sheet2!$J$49,Sheet2!$K$49,Sheet2!#REF!,Sheet2!#REF!,Sheet2!$J$50,Sheet2!$K$50,Sheet2!#REF!,Sheet2!#REF!,Sheet2!$J$51,Sheet2!$K$51,Sheet2!#REF!,Sheet2!#REF!,Sheet2!$J$52,Sheet2!$K$52,Sheet2!#REF!</definedName>
    <definedName name="QB_FORMULA_9" localSheetId="0" hidden="1">Sheet3!$M$94,Sheet3!$N$94,Sheet3!$O$94,Sheet3!$P$94,Sheet3!$Q$94</definedName>
    <definedName name="QB_ROW_1" localSheetId="2" hidden="1">Sheet1!$A$2</definedName>
    <definedName name="QB_ROW_10031" localSheetId="2" hidden="1">Sheet1!$D$40</definedName>
    <definedName name="QB_ROW_1011" localSheetId="2" hidden="1">Sheet1!$B$3</definedName>
    <definedName name="QB_ROW_10331" localSheetId="2" hidden="1">Sheet1!$D$42</definedName>
    <definedName name="QB_ROW_105040" localSheetId="1" hidden="1">Sheet2!$E$83</definedName>
    <definedName name="QB_ROW_105040" localSheetId="0" hidden="1">Sheet3!$E$71</definedName>
    <definedName name="QB_ROW_105340" localSheetId="1" hidden="1">Sheet2!$E$88</definedName>
    <definedName name="QB_ROW_105340" localSheetId="0" hidden="1">Sheet3!$E$76</definedName>
    <definedName name="QB_ROW_108220" localSheetId="2" hidden="1">Sheet1!$C$34</definedName>
    <definedName name="QB_ROW_109240" localSheetId="1" hidden="1">Sheet2!$E$54</definedName>
    <definedName name="QB_ROW_110240" localSheetId="1" hidden="1">Sheet2!$E$89</definedName>
    <definedName name="QB_ROW_110240" localSheetId="0" hidden="1">Sheet3!$E$77</definedName>
    <definedName name="QB_ROW_112240" localSheetId="2" hidden="1">Sheet1!$E$50</definedName>
    <definedName name="QB_ROW_12031" localSheetId="2" hidden="1">Sheet1!$D$43</definedName>
    <definedName name="QB_ROW_121240" localSheetId="1" hidden="1">Sheet2!$E$15</definedName>
    <definedName name="QB_ROW_121240" localSheetId="0" hidden="1">Sheet3!$E$14</definedName>
    <definedName name="QB_ROW_12331" localSheetId="2" hidden="1">Sheet1!$D$52</definedName>
    <definedName name="QB_ROW_124240" localSheetId="1" hidden="1">Sheet2!$E$63</definedName>
    <definedName name="QB_ROW_124240" localSheetId="0" hidden="1">Sheet3!$E$54</definedName>
    <definedName name="QB_ROW_125240" localSheetId="1" hidden="1">Sheet2!$E$68</definedName>
    <definedName name="QB_ROW_125240" localSheetId="0" hidden="1">Sheet3!$E$59</definedName>
    <definedName name="QB_ROW_127240" localSheetId="1" hidden="1">Sheet2!$E$47</definedName>
    <definedName name="QB_ROW_128240" localSheetId="1" hidden="1">Sheet2!$E$27</definedName>
    <definedName name="QB_ROW_128240" localSheetId="0" hidden="1">Sheet3!$E$19</definedName>
    <definedName name="QB_ROW_129240" localSheetId="2" hidden="1">Sheet1!$E$49</definedName>
    <definedName name="QB_ROW_1311" localSheetId="2" hidden="1">Sheet1!$B$32</definedName>
    <definedName name="QB_ROW_133240" localSheetId="1" hidden="1">Sheet2!$E$40</definedName>
    <definedName name="QB_ROW_134250" localSheetId="1" hidden="1">Sheet2!$F$73</definedName>
    <definedName name="QB_ROW_134250" localSheetId="0" hidden="1">Sheet3!$F$63</definedName>
    <definedName name="QB_ROW_135250" localSheetId="1" hidden="1">Sheet2!$F$74</definedName>
    <definedName name="QB_ROW_135250" localSheetId="0" hidden="1">Sheet3!$F$64</definedName>
    <definedName name="QB_ROW_136250" localSheetId="1" hidden="1">Sheet2!$F$72</definedName>
    <definedName name="QB_ROW_136250" localSheetId="0" hidden="1">Sheet3!$F$62</definedName>
    <definedName name="QB_ROW_137240" localSheetId="1" hidden="1">Sheet2!$E$97</definedName>
    <definedName name="QB_ROW_137240" localSheetId="0" hidden="1">Sheet3!$E$83</definedName>
    <definedName name="QB_ROW_139250" localSheetId="1" hidden="1">Sheet2!$F$85</definedName>
    <definedName name="QB_ROW_139250" localSheetId="0" hidden="1">Sheet3!$F$73</definedName>
    <definedName name="QB_ROW_14011" localSheetId="2" hidden="1">Sheet1!$B$55</definedName>
    <definedName name="QB_ROW_140240" localSheetId="1" hidden="1">Sheet2!$E$66</definedName>
    <definedName name="QB_ROW_140240" localSheetId="0" hidden="1">Sheet3!$E$57</definedName>
    <definedName name="QB_ROW_142240" localSheetId="1" hidden="1">Sheet2!$E$50</definedName>
    <definedName name="QB_ROW_142240" localSheetId="0" hidden="1">Sheet3!$E$43</definedName>
    <definedName name="QB_ROW_14311" localSheetId="2" hidden="1">Sheet1!$B$59</definedName>
    <definedName name="QB_ROW_147240" localSheetId="1" hidden="1">Sheet2!$E$58</definedName>
    <definedName name="QB_ROW_147240" localSheetId="0" hidden="1">Sheet3!$E$50</definedName>
    <definedName name="QB_ROW_153240" localSheetId="1" hidden="1">Sheet2!$E$60</definedName>
    <definedName name="QB_ROW_153240" localSheetId="0" hidden="1">Sheet3!$E$51</definedName>
    <definedName name="QB_ROW_155240" localSheetId="1" hidden="1">Sheet2!$E$69</definedName>
    <definedName name="QB_ROW_155240" localSheetId="0" hidden="1">Sheet3!$E$60</definedName>
    <definedName name="QB_ROW_156250" localSheetId="1" hidden="1">Sheet2!$F$87</definedName>
    <definedName name="QB_ROW_156250" localSheetId="0" hidden="1">Sheet3!$F$75</definedName>
    <definedName name="QB_ROW_157250" localSheetId="1" hidden="1">Sheet2!$F$86</definedName>
    <definedName name="QB_ROW_157250" localSheetId="0" hidden="1">Sheet3!$F$74</definedName>
    <definedName name="QB_ROW_158250" localSheetId="1" hidden="1">Sheet2!$F$99</definedName>
    <definedName name="QB_ROW_158250" localSheetId="0" hidden="1">Sheet3!$F$85</definedName>
    <definedName name="QB_ROW_159250" localSheetId="1" hidden="1">Sheet2!$F$100</definedName>
    <definedName name="QB_ROW_159250" localSheetId="0" hidden="1">Sheet3!$F$86</definedName>
    <definedName name="QB_ROW_160250" localSheetId="1" hidden="1">Sheet2!$F$101</definedName>
    <definedName name="QB_ROW_160250" localSheetId="0" hidden="1">Sheet3!$F$87</definedName>
    <definedName name="QB_ROW_163240" localSheetId="1" hidden="1">Sheet2!$E$105</definedName>
    <definedName name="QB_ROW_163240" localSheetId="0" hidden="1">Sheet3!$E$91</definedName>
    <definedName name="QB_ROW_169230" localSheetId="2" hidden="1">Sheet1!$D$5</definedName>
    <definedName name="QB_ROW_17221" localSheetId="2" hidden="1">Sheet1!$C$58</definedName>
    <definedName name="QB_ROW_172250" localSheetId="1" hidden="1">Sheet2!$F$78</definedName>
    <definedName name="QB_ROW_173250" localSheetId="1" hidden="1">Sheet2!$F$79</definedName>
    <definedName name="QB_ROW_173250" localSheetId="0" hidden="1">Sheet3!$F$67</definedName>
    <definedName name="QB_ROW_174250" localSheetId="1" hidden="1">Sheet2!$F$80</definedName>
    <definedName name="QB_ROW_174250" localSheetId="0" hidden="1">Sheet3!$F$68</definedName>
    <definedName name="QB_ROW_179240" localSheetId="1" hidden="1">Sheet2!$E$61</definedName>
    <definedName name="QB_ROW_179240" localSheetId="0" hidden="1">Sheet3!$E$52</definedName>
    <definedName name="QB_ROW_18301" localSheetId="1" hidden="1">Sheet2!$A$108</definedName>
    <definedName name="QB_ROW_18301" localSheetId="0" hidden="1">Sheet3!$A$94</definedName>
    <definedName name="QB_ROW_187240" localSheetId="1" hidden="1">Sheet2!$E$92</definedName>
    <definedName name="QB_ROW_188240" localSheetId="1" hidden="1">Sheet2!$E$91</definedName>
    <definedName name="QB_ROW_189250" localSheetId="2" hidden="1">Sheet1!$F$45</definedName>
    <definedName name="QB_ROW_19011" localSheetId="1" hidden="1">Sheet2!$B$3</definedName>
    <definedName name="QB_ROW_19011" localSheetId="0" hidden="1">Sheet3!$B$3</definedName>
    <definedName name="QB_ROW_19040" localSheetId="1" hidden="1">Sheet2!$E$71</definedName>
    <definedName name="QB_ROW_19040" localSheetId="0" hidden="1">Sheet3!$E$61</definedName>
    <definedName name="QB_ROW_191240" localSheetId="1" hidden="1">Sheet2!$E$7</definedName>
    <definedName name="QB_ROW_191240" localSheetId="0" hidden="1">Sheet3!$E$7</definedName>
    <definedName name="QB_ROW_192240" localSheetId="1" hidden="1">Sheet2!$E$49</definedName>
    <definedName name="QB_ROW_192240" localSheetId="0" hidden="1">Sheet3!$E$42</definedName>
    <definedName name="QB_ROW_19250" localSheetId="1" hidden="1">Sheet2!$F$75</definedName>
    <definedName name="QB_ROW_193030" localSheetId="2" hidden="1">Sheet1!$D$16</definedName>
    <definedName name="QB_ROW_19311" localSheetId="1" hidden="1">Sheet2!$B$107</definedName>
    <definedName name="QB_ROW_19311" localSheetId="0" hidden="1">Sheet3!$B$93</definedName>
    <definedName name="QB_ROW_193330" localSheetId="2" hidden="1">Sheet1!$D$18</definedName>
    <definedName name="QB_ROW_19340" localSheetId="1" hidden="1">Sheet2!$E$76</definedName>
    <definedName name="QB_ROW_19340" localSheetId="0" hidden="1">Sheet3!$E$65</definedName>
    <definedName name="QB_ROW_20031" localSheetId="1" hidden="1">Sheet2!$D$4</definedName>
    <definedName name="QB_ROW_20031" localSheetId="0" hidden="1">Sheet3!$D$4</definedName>
    <definedName name="QB_ROW_20040" localSheetId="2" hidden="1">Sheet1!$E$44</definedName>
    <definedName name="QB_ROW_201040" localSheetId="1" hidden="1">Sheet2!$E$17</definedName>
    <definedName name="QB_ROW_201250" localSheetId="1" hidden="1">Sheet2!$F$21</definedName>
    <definedName name="QB_ROW_201340" localSheetId="1" hidden="1">Sheet2!$E$22</definedName>
    <definedName name="QB_ROW_201340" localSheetId="0" hidden="1">Sheet3!$E$15</definedName>
    <definedName name="QB_ROW_2021" localSheetId="2" hidden="1">Sheet1!$C$4</definedName>
    <definedName name="QB_ROW_202240" localSheetId="1" hidden="1">Sheet2!$E$37</definedName>
    <definedName name="QB_ROW_202240" localSheetId="0" hidden="1">Sheet3!$E$27</definedName>
    <definedName name="QB_ROW_20250" localSheetId="2" hidden="1">Sheet1!$F$46</definedName>
    <definedName name="QB_ROW_203240" localSheetId="1" hidden="1">Sheet2!$E$62</definedName>
    <definedName name="QB_ROW_203240" localSheetId="0" hidden="1">Sheet3!$E$53</definedName>
    <definedName name="QB_ROW_20331" localSheetId="1" hidden="1">Sheet2!$D$42</definedName>
    <definedName name="QB_ROW_20331" localSheetId="0" hidden="1">Sheet3!$D$31</definedName>
    <definedName name="QB_ROW_20340" localSheetId="2" hidden="1">Sheet1!$E$47</definedName>
    <definedName name="QB_ROW_204240" localSheetId="1" hidden="1">Sheet2!$E$56</definedName>
    <definedName name="QB_ROW_204240" localSheetId="0" hidden="1">Sheet3!$E$48</definedName>
    <definedName name="QB_ROW_205240" localSheetId="1" hidden="1">Sheet2!$E$23</definedName>
    <definedName name="QB_ROW_206240" localSheetId="2" hidden="1">Sheet1!$E$51</definedName>
    <definedName name="QB_ROW_209230" localSheetId="2" hidden="1">Sheet1!$D$11</definedName>
    <definedName name="QB_ROW_210030" localSheetId="2" hidden="1">Sheet1!$D$6</definedName>
    <definedName name="QB_ROW_210240" localSheetId="2" hidden="1">Sheet1!$E$9</definedName>
    <definedName name="QB_ROW_21031" localSheetId="1" hidden="1">Sheet2!$D$44</definedName>
    <definedName name="QB_ROW_21031" localSheetId="0" hidden="1">Sheet3!$D$38</definedName>
    <definedName name="QB_ROW_210330" localSheetId="2" hidden="1">Sheet1!$D$10</definedName>
    <definedName name="QB_ROW_211240" localSheetId="2" hidden="1">Sheet1!$E$7</definedName>
    <definedName name="QB_ROW_21240" localSheetId="1" hidden="1">Sheet2!$E$24</definedName>
    <definedName name="QB_ROW_21240" localSheetId="0" hidden="1">Sheet3!$E$16</definedName>
    <definedName name="QB_ROW_21331" localSheetId="1" hidden="1">Sheet2!$D$106</definedName>
    <definedName name="QB_ROW_21331" localSheetId="0" hidden="1">Sheet3!$D$92</definedName>
    <definedName name="QB_ROW_214240" localSheetId="2" hidden="1">Sheet1!$E$8</definedName>
    <definedName name="QB_ROW_215240" localSheetId="1" hidden="1">Sheet2!$E$8</definedName>
    <definedName name="QB_ROW_215240" localSheetId="0" hidden="1">Sheet3!$E$8</definedName>
    <definedName name="QB_ROW_218250" localSheetId="1" hidden="1">Sheet2!$F$84</definedName>
    <definedName name="QB_ROW_218250" localSheetId="0" hidden="1">Sheet3!$F$72</definedName>
    <definedName name="QB_ROW_219240" localSheetId="1" hidden="1">Sheet2!$E$59</definedName>
    <definedName name="QB_ROW_220240" localSheetId="1" hidden="1">Sheet2!$E$70</definedName>
    <definedName name="QB_ROW_221030" localSheetId="2" hidden="1">Sheet1!$D$12</definedName>
    <definedName name="QB_ROW_221330" localSheetId="2" hidden="1">Sheet1!$D$15</definedName>
    <definedName name="QB_ROW_222240" localSheetId="2" hidden="1">Sheet1!$E$13</definedName>
    <definedName name="QB_ROW_223240" localSheetId="2" hidden="1">Sheet1!$E$14</definedName>
    <definedName name="QB_ROW_224030" localSheetId="2" hidden="1">Sheet1!$D$19</definedName>
    <definedName name="QB_ROW_224330" localSheetId="2" hidden="1">Sheet1!$D$24</definedName>
    <definedName name="QB_ROW_225240" localSheetId="2" hidden="1">Sheet1!$E$21</definedName>
    <definedName name="QB_ROW_226240" localSheetId="2" hidden="1">Sheet1!$E$22</definedName>
    <definedName name="QB_ROW_227240" localSheetId="2" hidden="1">Sheet1!$E$23</definedName>
    <definedName name="QB_ROW_228240" localSheetId="2" hidden="1">Sheet1!$E$20</definedName>
    <definedName name="QB_ROW_229240" localSheetId="1" hidden="1">Sheet2!$E$32</definedName>
    <definedName name="QB_ROW_2321" localSheetId="2" hidden="1">Sheet1!$C$25</definedName>
    <definedName name="QB_ROW_24240" localSheetId="1" hidden="1">Sheet2!$E$48</definedName>
    <definedName name="QB_ROW_24240" localSheetId="0" hidden="1">Sheet3!$E$41</definedName>
    <definedName name="QB_ROW_28240" localSheetId="1" hidden="1">Sheet2!$E$46</definedName>
    <definedName name="QB_ROW_28240" localSheetId="0" hidden="1">Sheet3!$E$40</definedName>
    <definedName name="QB_ROW_30040" localSheetId="1" hidden="1">Sheet2!$E$98</definedName>
    <definedName name="QB_ROW_30040" localSheetId="0" hidden="1">Sheet3!$E$84</definedName>
    <definedName name="QB_ROW_301" localSheetId="2" hidden="1">Sheet1!$A$36</definedName>
    <definedName name="QB_ROW_3021" localSheetId="2" hidden="1">Sheet1!$C$26</definedName>
    <definedName name="QB_ROW_30340" localSheetId="1" hidden="1">Sheet2!$E$104</definedName>
    <definedName name="QB_ROW_30340" localSheetId="0" hidden="1">Sheet3!$E$90</definedName>
    <definedName name="QB_ROW_31240" localSheetId="1" hidden="1">Sheet2!$E$55</definedName>
    <definedName name="QB_ROW_31240" localSheetId="0" hidden="1">Sheet3!$E$47</definedName>
    <definedName name="QB_ROW_3220" localSheetId="2" hidden="1">Sheet1!$C$57</definedName>
    <definedName name="QB_ROW_32240" localSheetId="1" hidden="1">Sheet2!$E$90</definedName>
    <definedName name="QB_ROW_32240" localSheetId="0" hidden="1">Sheet3!$E$78</definedName>
    <definedName name="QB_ROW_3321" localSheetId="2" hidden="1">Sheet1!$C$28</definedName>
    <definedName name="QB_ROW_35240" localSheetId="1" hidden="1">Sheet2!$E$64</definedName>
    <definedName name="QB_ROW_35240" localSheetId="0" hidden="1">Sheet3!$E$55</definedName>
    <definedName name="QB_ROW_36240" localSheetId="1" hidden="1">Sheet2!$E$96</definedName>
    <definedName name="QB_ROW_36240" localSheetId="0" hidden="1">Sheet3!$E$82</definedName>
    <definedName name="QB_ROW_37340" localSheetId="1" hidden="1">Sheet2!$E$95</definedName>
    <definedName name="QB_ROW_37340" localSheetId="0" hidden="1">Sheet3!$E$81</definedName>
    <definedName name="QB_ROW_38240" localSheetId="1" hidden="1">Sheet2!$E$11</definedName>
    <definedName name="QB_ROW_38240" localSheetId="0" hidden="1">Sheet3!$E$10</definedName>
    <definedName name="QB_ROW_4021" localSheetId="2" hidden="1">Sheet1!$C$29</definedName>
    <definedName name="QB_ROW_40240" localSheetId="1" hidden="1">Sheet2!$E$93</definedName>
    <definedName name="QB_ROW_40240" localSheetId="0" hidden="1">Sheet3!$E$79</definedName>
    <definedName name="QB_ROW_41240" localSheetId="1" hidden="1">Sheet2!$E$67</definedName>
    <definedName name="QB_ROW_41240" localSheetId="0" hidden="1">Sheet3!$E$58</definedName>
    <definedName name="QB_ROW_42240" localSheetId="1" hidden="1">Sheet2!$E$10</definedName>
    <definedName name="QB_ROW_42240" localSheetId="0" hidden="1">Sheet3!$E$9</definedName>
    <definedName name="QB_ROW_4321" localSheetId="2" hidden="1">Sheet1!$C$31</definedName>
    <definedName name="QB_ROW_43250" localSheetId="1" hidden="1">Sheet2!$F$102</definedName>
    <definedName name="QB_ROW_43250" localSheetId="0" hidden="1">Sheet3!$F$88</definedName>
    <definedName name="QB_ROW_47240" localSheetId="1" hidden="1">Sheet2!$E$41</definedName>
    <definedName name="QB_ROW_47240" localSheetId="0" hidden="1">Sheet3!$E$30</definedName>
    <definedName name="QB_ROW_48240" localSheetId="1" hidden="1">Sheet2!$E$5</definedName>
    <definedName name="QB_ROW_48240" localSheetId="0" hidden="1">Sheet3!$E$5</definedName>
    <definedName name="QB_ROW_49240" localSheetId="1" hidden="1">Sheet2!$E$6</definedName>
    <definedName name="QB_ROW_49240" localSheetId="0" hidden="1">Sheet3!$E$6</definedName>
    <definedName name="QB_ROW_50240" localSheetId="1" hidden="1">Sheet2!$E$34</definedName>
    <definedName name="QB_ROW_50240" localSheetId="0" hidden="1">Sheet3!$E$24</definedName>
    <definedName name="QB_ROW_51240" localSheetId="1" hidden="1">Sheet2!$E$31</definedName>
    <definedName name="QB_ROW_51240" localSheetId="0" hidden="1">Sheet3!$E$22</definedName>
    <definedName name="QB_ROW_52240" localSheetId="1" hidden="1">Sheet2!$E$30</definedName>
    <definedName name="QB_ROW_52240" localSheetId="0" hidden="1">Sheet3!$E$21</definedName>
    <definedName name="QB_ROW_5320" localSheetId="2" hidden="1">Sheet1!$C$56</definedName>
    <definedName name="QB_ROW_53240" localSheetId="1" hidden="1">Sheet2!$E$25</definedName>
    <definedName name="QB_ROW_53240" localSheetId="0" hidden="1">Sheet3!$E$17</definedName>
    <definedName name="QB_ROW_54240" localSheetId="1" hidden="1">Sheet2!$E$28</definedName>
    <definedName name="QB_ROW_55240" localSheetId="1" hidden="1">Sheet2!$E$29</definedName>
    <definedName name="QB_ROW_55240" localSheetId="0" hidden="1">Sheet3!$E$20</definedName>
    <definedName name="QB_ROW_56240" localSheetId="1" hidden="1">Sheet2!$E$26</definedName>
    <definedName name="QB_ROW_56240" localSheetId="0" hidden="1">Sheet3!$E$18</definedName>
    <definedName name="QB_ROW_58240" localSheetId="1" hidden="1">Sheet2!$E$12</definedName>
    <definedName name="QB_ROW_58240" localSheetId="0" hidden="1">Sheet3!$E$11</definedName>
    <definedName name="QB_ROW_59240" localSheetId="1" hidden="1">Sheet2!$E$9</definedName>
    <definedName name="QB_ROW_6011" localSheetId="2" hidden="1">Sheet1!$B$33</definedName>
    <definedName name="QB_ROW_60240" localSheetId="1" hidden="1">Sheet2!$E$14</definedName>
    <definedName name="QB_ROW_60240" localSheetId="0" hidden="1">Sheet3!$E$13</definedName>
    <definedName name="QB_ROW_62250" localSheetId="1" hidden="1">Sheet2!$F$19</definedName>
    <definedName name="QB_ROW_6311" localSheetId="2" hidden="1">Sheet1!$B$35</definedName>
    <definedName name="QB_ROW_64250" localSheetId="1" hidden="1">Sheet2!$F$20</definedName>
    <definedName name="QB_ROW_65240" localSheetId="1" hidden="1">Sheet2!$E$13</definedName>
    <definedName name="QB_ROW_65240" localSheetId="0" hidden="1">Sheet3!$E$12</definedName>
    <definedName name="QB_ROW_66240" localSheetId="1" hidden="1">Sheet2!$E$33</definedName>
    <definedName name="QB_ROW_66240" localSheetId="0" hidden="1">Sheet3!$E$23</definedName>
    <definedName name="QB_ROW_68240" localSheetId="1" hidden="1">Sheet2!$E$51</definedName>
    <definedName name="QB_ROW_68240" localSheetId="0" hidden="1">Sheet3!$E$44</definedName>
    <definedName name="QB_ROW_7001" localSheetId="2" hidden="1">Sheet1!$A$37</definedName>
    <definedName name="QB_ROW_70250" localSheetId="1" hidden="1">Sheet2!$F$103</definedName>
    <definedName name="QB_ROW_70250" localSheetId="0" hidden="1">Sheet3!$F$89</definedName>
    <definedName name="QB_ROW_71240" localSheetId="1" hidden="1">Sheet2!$E$35</definedName>
    <definedName name="QB_ROW_71240" localSheetId="0" hidden="1">Sheet3!$E$25</definedName>
    <definedName name="QB_ROW_7301" localSheetId="2" hidden="1">Sheet1!$A$60</definedName>
    <definedName name="QB_ROW_74240" localSheetId="1" hidden="1">Sheet2!$E$57</definedName>
    <definedName name="QB_ROW_74240" localSheetId="0" hidden="1">Sheet3!$E$49</definedName>
    <definedName name="QB_ROW_76240" localSheetId="2" hidden="1">Sheet1!$E$48</definedName>
    <definedName name="QB_ROW_77240" localSheetId="1" hidden="1">Sheet2!$E$38</definedName>
    <definedName name="QB_ROW_77240" localSheetId="0" hidden="1">Sheet3!$E$28</definedName>
    <definedName name="QB_ROW_79040" localSheetId="1" hidden="1">Sheet2!$E$77</definedName>
    <definedName name="QB_ROW_79040" localSheetId="0" hidden="1">Sheet3!$E$66</definedName>
    <definedName name="QB_ROW_79250" localSheetId="1" hidden="1">Sheet2!$F$81</definedName>
    <definedName name="QB_ROW_79250" localSheetId="0" hidden="1">Sheet3!$F$69</definedName>
    <definedName name="QB_ROW_79340" localSheetId="1" hidden="1">Sheet2!$E$82</definedName>
    <definedName name="QB_ROW_79340" localSheetId="0" hidden="1">Sheet3!$E$70</definedName>
    <definedName name="QB_ROW_8011" localSheetId="2" hidden="1">Sheet1!$B$38</definedName>
    <definedName name="QB_ROW_80240" localSheetId="1" hidden="1">Sheet2!$E$45</definedName>
    <definedName name="QB_ROW_80240" localSheetId="0" hidden="1">Sheet3!$E$39</definedName>
    <definedName name="QB_ROW_81250" localSheetId="1" hidden="1">Sheet2!$F$18</definedName>
    <definedName name="QB_ROW_82240" localSheetId="1" hidden="1">Sheet2!$E$53</definedName>
    <definedName name="QB_ROW_82240" localSheetId="0" hidden="1">Sheet3!$E$46</definedName>
    <definedName name="QB_ROW_8240" localSheetId="2" hidden="1">Sheet1!$E$17</definedName>
    <definedName name="QB_ROW_8311" localSheetId="2" hidden="1">Sheet1!$B$54</definedName>
    <definedName name="QB_ROW_83240" localSheetId="1" hidden="1">Sheet2!$E$94</definedName>
    <definedName name="QB_ROW_83240" localSheetId="0" hidden="1">Sheet3!$E$80</definedName>
    <definedName name="QB_ROW_86240" localSheetId="1" hidden="1">Sheet2!$E$39</definedName>
    <definedName name="QB_ROW_86240" localSheetId="0" hidden="1">Sheet3!$E$29</definedName>
    <definedName name="QB_ROW_86321" localSheetId="1" hidden="1">Sheet2!$C$43</definedName>
    <definedName name="QB_ROW_86321" localSheetId="0" hidden="1">Sheet3!$C$32</definedName>
    <definedName name="QB_ROW_87240" localSheetId="1" hidden="1">Sheet2!$E$16</definedName>
    <definedName name="QB_ROW_88240" localSheetId="1" hidden="1">Sheet2!$E$36</definedName>
    <definedName name="QB_ROW_88240" localSheetId="0" hidden="1">Sheet3!$E$26</definedName>
    <definedName name="QB_ROW_89240" localSheetId="1" hidden="1">Sheet2!$E$52</definedName>
    <definedName name="QB_ROW_89240" localSheetId="0" hidden="1">Sheet3!$E$45</definedName>
    <definedName name="QB_ROW_9021" localSheetId="2" hidden="1">Sheet1!$C$39</definedName>
    <definedName name="QB_ROW_90230" localSheetId="2" hidden="1">Sheet1!$D$27</definedName>
    <definedName name="QB_ROW_91230" localSheetId="2" hidden="1">Sheet1!$D$30</definedName>
    <definedName name="QB_ROW_9321" localSheetId="2" hidden="1">Sheet1!$C$53</definedName>
    <definedName name="QB_ROW_95240" localSheetId="2" hidden="1">Sheet1!$E$41</definedName>
    <definedName name="QB_ROW_97240" localSheetId="1" hidden="1">Sheet2!$E$65</definedName>
    <definedName name="QB_ROW_97240" localSheetId="0" hidden="1">Sheet3!$E$56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2">"C:\QB Files\City of Leeton.qbw"</definedName>
    <definedName name="QBCOMPANYFILENAME" localSheetId="1">"C:\QB Files\City of Leeton.qbw"</definedName>
    <definedName name="QBCOMPANYFILENAME" localSheetId="0">"C:\QB Files\City of Leeton.qbw"</definedName>
    <definedName name="QBENDDATE" localSheetId="2">20191205</definedName>
    <definedName name="QBENDDATE" localSheetId="1">20191130</definedName>
    <definedName name="QBENDDATE" localSheetId="0">20191231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2">5914</definedName>
    <definedName name="QBMETADATASIZE" localSheetId="1">5914</definedName>
    <definedName name="QBMETADATASIZE" localSheetId="0">5914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2">6</definedName>
    <definedName name="QBREPORTCOLAXIS" localSheetId="1">0</definedName>
    <definedName name="QBREPORTCOLAXIS" localSheetId="0">19</definedName>
    <definedName name="QBREPORTCOMPANYID" localSheetId="2">"bba6575ccb9645ec86cad6c0177ceb3e"</definedName>
    <definedName name="QBREPORTCOMPANYID" localSheetId="1">"bba6575ccb9645ec86cad6c0177ceb3e"</definedName>
    <definedName name="QBREPORTCOMPANYID" localSheetId="0">"bba6575ccb9645ec86cad6c0177ceb3e"</definedName>
    <definedName name="QBREPORTCOMPARECOL_ANNUALBUDGET" localSheetId="2">FALSE</definedName>
    <definedName name="QBREPORTCOMPARECOL_ANNUALBUDGET" localSheetId="1">TRUE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1">TRUE</definedName>
    <definedName name="QBREPORTCOMPARECOL_BUDDIFF" localSheetId="0">FALSE</definedName>
    <definedName name="QBREPORTCOMPARECOL_BUDGET" localSheetId="2">FALSE</definedName>
    <definedName name="QBREPORTCOMPARECOL_BUDGET" localSheetId="1">TRUE</definedName>
    <definedName name="QBREPORTCOMPARECOL_BUDGET" localSheetId="0">TRUE</definedName>
    <definedName name="QBREPORTCOMPARECOL_BUDPCT" localSheetId="2">FALSE</definedName>
    <definedName name="QBREPORTCOMPARECOL_BUDPCT" localSheetId="1">TRUE</definedName>
    <definedName name="QBREPORTCOMPARECOL_BUDPCT" localSheetId="0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TRUE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1">TRUE</definedName>
    <definedName name="QBREPORTCOMPARECOL_YTD" localSheetId="0">FALSE</definedName>
    <definedName name="QBREPORTCOMPARECOL_YTDBUDGET" localSheetId="2">FALSE</definedName>
    <definedName name="QBREPORTCOMPARECOL_YTDBUDGET" localSheetId="1">TRUE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2">9</definedName>
    <definedName name="QBREPORTROWAXIS" localSheetId="1">11</definedName>
    <definedName name="QBREPORTROWAXIS" localSheetId="0">11</definedName>
    <definedName name="QBREPORTSUBCOLAXIS" localSheetId="2">0</definedName>
    <definedName name="QBREPORTSUBCOLAXIS" localSheetId="1">24</definedName>
    <definedName name="QBREPORTSUBCOLAXIS" localSheetId="0">24</definedName>
    <definedName name="QBREPORTTYPE" localSheetId="2">5</definedName>
    <definedName name="QBREPORTTYPE" localSheetId="1">273</definedName>
    <definedName name="QBREPORTTYPE" localSheetId="0">287</definedName>
    <definedName name="QBROWHEADERS" localSheetId="2">6</definedName>
    <definedName name="QBROWHEADERS" localSheetId="1">6</definedName>
    <definedName name="QBROWHEADERS" localSheetId="0">6</definedName>
    <definedName name="QBSTARTDATE" localSheetId="2">20190101</definedName>
    <definedName name="QBSTARTDATE" localSheetId="1">20191101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4" i="5" l="1"/>
  <c r="N64" i="5"/>
  <c r="J19" i="5" l="1"/>
  <c r="S38" i="5"/>
  <c r="S61" i="5"/>
  <c r="S71" i="5"/>
  <c r="S84" i="5"/>
  <c r="R92" i="5"/>
  <c r="R93" i="5" s="1"/>
  <c r="R31" i="5"/>
  <c r="M5" i="3" l="1"/>
  <c r="H100" i="3"/>
  <c r="H101" i="3"/>
  <c r="H102" i="3"/>
  <c r="H103" i="3"/>
  <c r="H99" i="3"/>
  <c r="H94" i="3"/>
  <c r="H95" i="3"/>
  <c r="H96" i="3"/>
  <c r="H97" i="3"/>
  <c r="H93" i="3"/>
  <c r="H90" i="3"/>
  <c r="H91" i="3"/>
  <c r="H89" i="3"/>
  <c r="H73" i="3"/>
  <c r="H74" i="3"/>
  <c r="H75" i="3"/>
  <c r="H72" i="3"/>
  <c r="H60" i="3"/>
  <c r="H32" i="3"/>
  <c r="H33" i="3"/>
  <c r="H34" i="3"/>
  <c r="H35" i="3"/>
  <c r="H36" i="3"/>
  <c r="H37" i="3"/>
  <c r="H38" i="3"/>
  <c r="H39" i="3"/>
  <c r="H40" i="3"/>
  <c r="H41" i="3"/>
  <c r="H31" i="3"/>
  <c r="H29" i="3"/>
  <c r="M6" i="3"/>
  <c r="M7" i="3"/>
  <c r="M104" i="3"/>
  <c r="M88" i="3"/>
  <c r="M76" i="3"/>
  <c r="M22" i="3"/>
  <c r="H16" i="3"/>
  <c r="H17" i="3"/>
  <c r="H18" i="3"/>
  <c r="H19" i="3"/>
  <c r="H20" i="3"/>
  <c r="H21" i="3"/>
  <c r="H6" i="3"/>
  <c r="H7" i="3"/>
  <c r="H8" i="3"/>
  <c r="H9" i="3"/>
  <c r="H10" i="3"/>
  <c r="H11" i="3"/>
  <c r="H12" i="3"/>
  <c r="H13" i="3"/>
  <c r="H14" i="3"/>
  <c r="H15" i="3"/>
  <c r="H5" i="3"/>
  <c r="G104" i="3"/>
  <c r="H104" i="3" s="1"/>
  <c r="G88" i="3"/>
  <c r="G82" i="3"/>
  <c r="G76" i="3"/>
  <c r="G22" i="3"/>
  <c r="G42" i="3" s="1"/>
  <c r="G43" i="3" s="1"/>
  <c r="G92" i="5"/>
  <c r="Q91" i="5"/>
  <c r="S91" i="5" s="1"/>
  <c r="P90" i="5"/>
  <c r="O90" i="5"/>
  <c r="N90" i="5"/>
  <c r="L90" i="5"/>
  <c r="J90" i="5"/>
  <c r="Q89" i="5"/>
  <c r="S89" i="5" s="1"/>
  <c r="Q88" i="5"/>
  <c r="S88" i="5" s="1"/>
  <c r="Q87" i="5"/>
  <c r="S87" i="5" s="1"/>
  <c r="Q86" i="5"/>
  <c r="S86" i="5" s="1"/>
  <c r="Q85" i="5"/>
  <c r="S85" i="5" s="1"/>
  <c r="Q83" i="5"/>
  <c r="S83" i="5" s="1"/>
  <c r="Q82" i="5"/>
  <c r="S82" i="5" s="1"/>
  <c r="Q81" i="5"/>
  <c r="S81" i="5" s="1"/>
  <c r="Q80" i="5"/>
  <c r="S80" i="5" s="1"/>
  <c r="Q79" i="5"/>
  <c r="S79" i="5" s="1"/>
  <c r="Q78" i="5"/>
  <c r="S78" i="5" s="1"/>
  <c r="Q77" i="5"/>
  <c r="S77" i="5" s="1"/>
  <c r="N76" i="5"/>
  <c r="L76" i="5"/>
  <c r="L92" i="5" s="1"/>
  <c r="K76" i="5"/>
  <c r="K92" i="5" s="1"/>
  <c r="Q75" i="5"/>
  <c r="S75" i="5" s="1"/>
  <c r="Q74" i="5"/>
  <c r="S74" i="5" s="1"/>
  <c r="Q73" i="5"/>
  <c r="S73" i="5" s="1"/>
  <c r="Q72" i="5"/>
  <c r="S72" i="5" s="1"/>
  <c r="P70" i="5"/>
  <c r="O70" i="5"/>
  <c r="N70" i="5"/>
  <c r="M70" i="5"/>
  <c r="J70" i="5"/>
  <c r="H70" i="5"/>
  <c r="Q69" i="5"/>
  <c r="Q68" i="5"/>
  <c r="Q67" i="5"/>
  <c r="P65" i="5"/>
  <c r="O65" i="5"/>
  <c r="N65" i="5"/>
  <c r="M65" i="5"/>
  <c r="J65" i="5"/>
  <c r="H65" i="5"/>
  <c r="Q64" i="5"/>
  <c r="S64" i="5" s="1"/>
  <c r="Q63" i="5"/>
  <c r="S63" i="5" s="1"/>
  <c r="Q62" i="5"/>
  <c r="S62" i="5" s="1"/>
  <c r="Q60" i="5"/>
  <c r="S60" i="5" s="1"/>
  <c r="Q59" i="5"/>
  <c r="S59" i="5" s="1"/>
  <c r="Q58" i="5"/>
  <c r="S58" i="5" s="1"/>
  <c r="Q57" i="5"/>
  <c r="S57" i="5" s="1"/>
  <c r="Q56" i="5"/>
  <c r="S56" i="5" s="1"/>
  <c r="Q55" i="5"/>
  <c r="S55" i="5" s="1"/>
  <c r="Q54" i="5"/>
  <c r="S54" i="5" s="1"/>
  <c r="Q53" i="5"/>
  <c r="S53" i="5" s="1"/>
  <c r="Q52" i="5"/>
  <c r="S52" i="5" s="1"/>
  <c r="Q51" i="5"/>
  <c r="S51" i="5" s="1"/>
  <c r="Q50" i="5"/>
  <c r="S50" i="5" s="1"/>
  <c r="Q49" i="5"/>
  <c r="S49" i="5" s="1"/>
  <c r="Q48" i="5"/>
  <c r="S48" i="5" s="1"/>
  <c r="Q47" i="5"/>
  <c r="S47" i="5" s="1"/>
  <c r="Q46" i="5"/>
  <c r="S46" i="5" s="1"/>
  <c r="Q45" i="5"/>
  <c r="S45" i="5" s="1"/>
  <c r="Q44" i="5"/>
  <c r="S44" i="5" s="1"/>
  <c r="Q43" i="5"/>
  <c r="S43" i="5" s="1"/>
  <c r="Q42" i="5"/>
  <c r="S42" i="5" s="1"/>
  <c r="Q41" i="5"/>
  <c r="S41" i="5" s="1"/>
  <c r="Q40" i="5"/>
  <c r="S40" i="5" s="1"/>
  <c r="Q39" i="5"/>
  <c r="S39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I93" i="5" s="1"/>
  <c r="I94" i="5" s="1"/>
  <c r="H31" i="5"/>
  <c r="H32" i="5" s="1"/>
  <c r="G31" i="5"/>
  <c r="G32" i="5" s="1"/>
  <c r="G93" i="5" s="1"/>
  <c r="Q30" i="5"/>
  <c r="S30" i="5" s="1"/>
  <c r="Q29" i="5"/>
  <c r="S29" i="5" s="1"/>
  <c r="Q28" i="5"/>
  <c r="S28" i="5" s="1"/>
  <c r="Q27" i="5"/>
  <c r="S27" i="5" s="1"/>
  <c r="Q26" i="5"/>
  <c r="S26" i="5" s="1"/>
  <c r="Q25" i="5"/>
  <c r="S25" i="5" s="1"/>
  <c r="Q24" i="5"/>
  <c r="S24" i="5" s="1"/>
  <c r="Q23" i="5"/>
  <c r="S23" i="5" s="1"/>
  <c r="Q22" i="5"/>
  <c r="S22" i="5" s="1"/>
  <c r="Q21" i="5"/>
  <c r="S21" i="5" s="1"/>
  <c r="Q20" i="5"/>
  <c r="S20" i="5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S11" i="5" s="1"/>
  <c r="Q10" i="5"/>
  <c r="S10" i="5" s="1"/>
  <c r="Q9" i="5"/>
  <c r="S9" i="5" s="1"/>
  <c r="Q8" i="5"/>
  <c r="S8" i="5" s="1"/>
  <c r="Q7" i="5"/>
  <c r="S7" i="5" s="1"/>
  <c r="Q6" i="5"/>
  <c r="S6" i="5" s="1"/>
  <c r="Q5" i="5"/>
  <c r="S5" i="5" s="1"/>
  <c r="Q90" i="5" l="1"/>
  <c r="P92" i="5"/>
  <c r="P93" i="5" s="1"/>
  <c r="P94" i="5" s="1"/>
  <c r="O92" i="5"/>
  <c r="O93" i="5" s="1"/>
  <c r="O94" i="5" s="1"/>
  <c r="M92" i="5"/>
  <c r="M93" i="5" s="1"/>
  <c r="M94" i="5" s="1"/>
  <c r="L93" i="5"/>
  <c r="L94" i="5" s="1"/>
  <c r="Q65" i="5"/>
  <c r="N92" i="5"/>
  <c r="N93" i="5" s="1"/>
  <c r="N94" i="5" s="1"/>
  <c r="J92" i="5"/>
  <c r="J93" i="5" s="1"/>
  <c r="J94" i="5" s="1"/>
  <c r="K93" i="5"/>
  <c r="K94" i="5" s="1"/>
  <c r="Q76" i="5"/>
  <c r="Q31" i="5"/>
  <c r="S31" i="5" s="1"/>
  <c r="G94" i="5"/>
  <c r="Q70" i="5"/>
  <c r="S70" i="5" s="1"/>
  <c r="H92" i="5"/>
  <c r="H93" i="5" s="1"/>
  <c r="Q32" i="5"/>
  <c r="S32" i="5" s="1"/>
  <c r="M42" i="3"/>
  <c r="H22" i="3"/>
  <c r="G106" i="3"/>
  <c r="G107" i="3" s="1"/>
  <c r="G108" i="3" s="1"/>
  <c r="H76" i="3"/>
  <c r="M43" i="3"/>
  <c r="M106" i="3"/>
  <c r="K105" i="3"/>
  <c r="J105" i="3"/>
  <c r="L104" i="3"/>
  <c r="I104" i="3"/>
  <c r="J104" i="3" s="1"/>
  <c r="K103" i="3"/>
  <c r="J103" i="3"/>
  <c r="K102" i="3"/>
  <c r="J102" i="3"/>
  <c r="K101" i="3"/>
  <c r="J101" i="3"/>
  <c r="K100" i="3"/>
  <c r="J100" i="3"/>
  <c r="K99" i="3"/>
  <c r="J99" i="3"/>
  <c r="K97" i="3"/>
  <c r="J97" i="3"/>
  <c r="K96" i="3"/>
  <c r="J96" i="3"/>
  <c r="K95" i="3"/>
  <c r="J95" i="3"/>
  <c r="K94" i="3"/>
  <c r="J94" i="3"/>
  <c r="K93" i="3"/>
  <c r="J93" i="3"/>
  <c r="K90" i="3"/>
  <c r="J90" i="3"/>
  <c r="K89" i="3"/>
  <c r="J89" i="3"/>
  <c r="L88" i="3"/>
  <c r="I88" i="3"/>
  <c r="K88" i="3" s="1"/>
  <c r="H88" i="3"/>
  <c r="K87" i="3"/>
  <c r="J87" i="3"/>
  <c r="K86" i="3"/>
  <c r="J86" i="3"/>
  <c r="K85" i="3"/>
  <c r="J85" i="3"/>
  <c r="K84" i="3"/>
  <c r="J84" i="3"/>
  <c r="L82" i="3"/>
  <c r="I82" i="3"/>
  <c r="H82" i="3"/>
  <c r="J82" i="3" s="1"/>
  <c r="K81" i="3"/>
  <c r="J81" i="3"/>
  <c r="K80" i="3"/>
  <c r="J80" i="3"/>
  <c r="K79" i="3"/>
  <c r="J79" i="3"/>
  <c r="L76" i="3"/>
  <c r="I76" i="3"/>
  <c r="I106" i="3" s="1"/>
  <c r="K74" i="3"/>
  <c r="J74" i="3"/>
  <c r="K73" i="3"/>
  <c r="J73" i="3"/>
  <c r="K72" i="3"/>
  <c r="J72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8" i="3"/>
  <c r="J58" i="3"/>
  <c r="K57" i="3"/>
  <c r="J57" i="3"/>
  <c r="K56" i="3"/>
  <c r="J56" i="3"/>
  <c r="K55" i="3"/>
  <c r="J55" i="3"/>
  <c r="K53" i="3"/>
  <c r="J53" i="3"/>
  <c r="K52" i="3"/>
  <c r="J52" i="3"/>
  <c r="K51" i="3"/>
  <c r="J51" i="3"/>
  <c r="K50" i="3"/>
  <c r="J50" i="3"/>
  <c r="K49" i="3"/>
  <c r="J49" i="3"/>
  <c r="K48" i="3"/>
  <c r="J48" i="3"/>
  <c r="K46" i="3"/>
  <c r="J46" i="3"/>
  <c r="K45" i="3"/>
  <c r="J45" i="3"/>
  <c r="K41" i="3"/>
  <c r="J41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1" i="3"/>
  <c r="J31" i="3"/>
  <c r="K30" i="3"/>
  <c r="J30" i="3"/>
  <c r="K29" i="3"/>
  <c r="J29" i="3"/>
  <c r="K27" i="3"/>
  <c r="J27" i="3"/>
  <c r="K26" i="3"/>
  <c r="J26" i="3"/>
  <c r="K25" i="3"/>
  <c r="J25" i="3"/>
  <c r="K24" i="3"/>
  <c r="J24" i="3"/>
  <c r="L22" i="3"/>
  <c r="L42" i="3" s="1"/>
  <c r="L43" i="3" s="1"/>
  <c r="I22" i="3"/>
  <c r="K22" i="3" s="1"/>
  <c r="H42" i="3"/>
  <c r="K21" i="3"/>
  <c r="J21" i="3"/>
  <c r="K15" i="3"/>
  <c r="J15" i="3"/>
  <c r="K14" i="3"/>
  <c r="J14" i="3"/>
  <c r="K13" i="3"/>
  <c r="J13" i="3"/>
  <c r="K12" i="3"/>
  <c r="J12" i="3"/>
  <c r="K11" i="3"/>
  <c r="J11" i="3"/>
  <c r="K10" i="3"/>
  <c r="J10" i="3"/>
  <c r="K8" i="3"/>
  <c r="J8" i="3"/>
  <c r="K7" i="3"/>
  <c r="J7" i="3"/>
  <c r="K6" i="3"/>
  <c r="J6" i="3"/>
  <c r="K5" i="3"/>
  <c r="J5" i="3"/>
  <c r="H94" i="5" l="1"/>
  <c r="Q94" i="5" s="1"/>
  <c r="Q93" i="5"/>
  <c r="S93" i="5" s="1"/>
  <c r="Q92" i="5"/>
  <c r="S92" i="5" s="1"/>
  <c r="J76" i="3"/>
  <c r="J22" i="3"/>
  <c r="I42" i="3"/>
  <c r="I43" i="3" s="1"/>
  <c r="J88" i="3"/>
  <c r="L106" i="3"/>
  <c r="K82" i="3"/>
  <c r="M107" i="3"/>
  <c r="M108" i="3" s="1"/>
  <c r="K104" i="3"/>
  <c r="K76" i="3"/>
  <c r="H43" i="3"/>
  <c r="K43" i="3" s="1"/>
  <c r="I107" i="3"/>
  <c r="L107" i="3"/>
  <c r="L108" i="3" s="1"/>
  <c r="H106" i="3"/>
  <c r="J106" i="3" s="1"/>
  <c r="AC59" i="1"/>
  <c r="AA59" i="1"/>
  <c r="Y59" i="1"/>
  <c r="W59" i="1"/>
  <c r="U59" i="1"/>
  <c r="S59" i="1"/>
  <c r="Q59" i="1"/>
  <c r="O59" i="1"/>
  <c r="M59" i="1"/>
  <c r="K59" i="1"/>
  <c r="I59" i="1"/>
  <c r="G59" i="1"/>
  <c r="AC47" i="1"/>
  <c r="AC52" i="1" s="1"/>
  <c r="AA47" i="1"/>
  <c r="AA52" i="1" s="1"/>
  <c r="Y47" i="1"/>
  <c r="Y52" i="1" s="1"/>
  <c r="W47" i="1"/>
  <c r="W52" i="1" s="1"/>
  <c r="U47" i="1"/>
  <c r="U52" i="1" s="1"/>
  <c r="S47" i="1"/>
  <c r="S52" i="1" s="1"/>
  <c r="Q47" i="1"/>
  <c r="Q52" i="1" s="1"/>
  <c r="O47" i="1"/>
  <c r="O52" i="1" s="1"/>
  <c r="M47" i="1"/>
  <c r="M52" i="1" s="1"/>
  <c r="K47" i="1"/>
  <c r="K52" i="1" s="1"/>
  <c r="I47" i="1"/>
  <c r="I52" i="1" s="1"/>
  <c r="G47" i="1"/>
  <c r="G52" i="1" s="1"/>
  <c r="AC42" i="1"/>
  <c r="AC53" i="1" s="1"/>
  <c r="AC54" i="1" s="1"/>
  <c r="AC60" i="1" s="1"/>
  <c r="AA42" i="1"/>
  <c r="AA53" i="1" s="1"/>
  <c r="AA54" i="1" s="1"/>
  <c r="AA60" i="1" s="1"/>
  <c r="Y42" i="1"/>
  <c r="Y53" i="1" s="1"/>
  <c r="Y54" i="1" s="1"/>
  <c r="Y60" i="1" s="1"/>
  <c r="W42" i="1"/>
  <c r="W53" i="1" s="1"/>
  <c r="W54" i="1" s="1"/>
  <c r="W60" i="1" s="1"/>
  <c r="U42" i="1"/>
  <c r="U53" i="1" s="1"/>
  <c r="U54" i="1" s="1"/>
  <c r="U60" i="1" s="1"/>
  <c r="S42" i="1"/>
  <c r="S53" i="1" s="1"/>
  <c r="S54" i="1" s="1"/>
  <c r="S60" i="1" s="1"/>
  <c r="Q42" i="1"/>
  <c r="Q53" i="1" s="1"/>
  <c r="Q54" i="1" s="1"/>
  <c r="Q60" i="1" s="1"/>
  <c r="O42" i="1"/>
  <c r="O53" i="1" s="1"/>
  <c r="O54" i="1" s="1"/>
  <c r="O60" i="1" s="1"/>
  <c r="M42" i="1"/>
  <c r="M53" i="1" s="1"/>
  <c r="M54" i="1" s="1"/>
  <c r="M60" i="1" s="1"/>
  <c r="K42" i="1"/>
  <c r="K53" i="1" s="1"/>
  <c r="K54" i="1" s="1"/>
  <c r="K60" i="1" s="1"/>
  <c r="I42" i="1"/>
  <c r="I53" i="1" s="1"/>
  <c r="I54" i="1" s="1"/>
  <c r="I60" i="1" s="1"/>
  <c r="G42" i="1"/>
  <c r="G53" i="1" s="1"/>
  <c r="G54" i="1" s="1"/>
  <c r="G60" i="1" s="1"/>
  <c r="AC35" i="1"/>
  <c r="AA35" i="1"/>
  <c r="Y35" i="1"/>
  <c r="W35" i="1"/>
  <c r="U35" i="1"/>
  <c r="S35" i="1"/>
  <c r="Q35" i="1"/>
  <c r="O35" i="1"/>
  <c r="M35" i="1"/>
  <c r="K35" i="1"/>
  <c r="I35" i="1"/>
  <c r="G35" i="1"/>
  <c r="AC31" i="1"/>
  <c r="AA31" i="1"/>
  <c r="Y31" i="1"/>
  <c r="W31" i="1"/>
  <c r="U31" i="1"/>
  <c r="S31" i="1"/>
  <c r="Q31" i="1"/>
  <c r="O31" i="1"/>
  <c r="M31" i="1"/>
  <c r="K31" i="1"/>
  <c r="I31" i="1"/>
  <c r="G31" i="1"/>
  <c r="AC28" i="1"/>
  <c r="AA28" i="1"/>
  <c r="Y28" i="1"/>
  <c r="W28" i="1"/>
  <c r="U28" i="1"/>
  <c r="S28" i="1"/>
  <c r="Q28" i="1"/>
  <c r="O28" i="1"/>
  <c r="M28" i="1"/>
  <c r="K28" i="1"/>
  <c r="I28" i="1"/>
  <c r="G28" i="1"/>
  <c r="AC24" i="1"/>
  <c r="AA24" i="1"/>
  <c r="Y24" i="1"/>
  <c r="W24" i="1"/>
  <c r="U24" i="1"/>
  <c r="S24" i="1"/>
  <c r="Q24" i="1"/>
  <c r="O24" i="1"/>
  <c r="M24" i="1"/>
  <c r="K24" i="1"/>
  <c r="I24" i="1"/>
  <c r="G24" i="1"/>
  <c r="AC18" i="1"/>
  <c r="AA18" i="1"/>
  <c r="Y18" i="1"/>
  <c r="W18" i="1"/>
  <c r="U18" i="1"/>
  <c r="S18" i="1"/>
  <c r="Q18" i="1"/>
  <c r="O18" i="1"/>
  <c r="M18" i="1"/>
  <c r="K18" i="1"/>
  <c r="I18" i="1"/>
  <c r="G18" i="1"/>
  <c r="AC15" i="1"/>
  <c r="AC25" i="1" s="1"/>
  <c r="AC32" i="1" s="1"/>
  <c r="AC36" i="1" s="1"/>
  <c r="AA15" i="1"/>
  <c r="AA25" i="1" s="1"/>
  <c r="AA32" i="1" s="1"/>
  <c r="AA36" i="1" s="1"/>
  <c r="Y15" i="1"/>
  <c r="Y25" i="1" s="1"/>
  <c r="Y32" i="1" s="1"/>
  <c r="Y36" i="1" s="1"/>
  <c r="W15" i="1"/>
  <c r="W25" i="1" s="1"/>
  <c r="W32" i="1" s="1"/>
  <c r="W36" i="1" s="1"/>
  <c r="U15" i="1"/>
  <c r="U25" i="1" s="1"/>
  <c r="U32" i="1" s="1"/>
  <c r="U36" i="1" s="1"/>
  <c r="S15" i="1"/>
  <c r="S25" i="1" s="1"/>
  <c r="S32" i="1" s="1"/>
  <c r="S36" i="1" s="1"/>
  <c r="Q15" i="1"/>
  <c r="Q25" i="1" s="1"/>
  <c r="Q32" i="1" s="1"/>
  <c r="Q36" i="1" s="1"/>
  <c r="O15" i="1"/>
  <c r="O25" i="1" s="1"/>
  <c r="O32" i="1" s="1"/>
  <c r="O36" i="1" s="1"/>
  <c r="M15" i="1"/>
  <c r="M25" i="1" s="1"/>
  <c r="M32" i="1" s="1"/>
  <c r="M36" i="1" s="1"/>
  <c r="K15" i="1"/>
  <c r="K25" i="1" s="1"/>
  <c r="K32" i="1" s="1"/>
  <c r="K36" i="1" s="1"/>
  <c r="I15" i="1"/>
  <c r="I25" i="1" s="1"/>
  <c r="I32" i="1" s="1"/>
  <c r="I36" i="1" s="1"/>
  <c r="G15" i="1"/>
  <c r="G25" i="1" s="1"/>
  <c r="G32" i="1" s="1"/>
  <c r="G36" i="1" s="1"/>
  <c r="AC10" i="1"/>
  <c r="AA10" i="1"/>
  <c r="Y10" i="1"/>
  <c r="W10" i="1"/>
  <c r="U10" i="1"/>
  <c r="S10" i="1"/>
  <c r="Q10" i="1"/>
  <c r="O10" i="1"/>
  <c r="M10" i="1"/>
  <c r="K10" i="1"/>
  <c r="I10" i="1"/>
  <c r="G10" i="1"/>
  <c r="N95" i="5" l="1"/>
  <c r="J42" i="3"/>
  <c r="K42" i="3"/>
  <c r="H107" i="3"/>
  <c r="K107" i="3" s="1"/>
  <c r="J43" i="3"/>
  <c r="I108" i="3"/>
  <c r="K106" i="3"/>
  <c r="H108" i="3" l="1"/>
  <c r="J108" i="3" s="1"/>
  <c r="J107" i="3"/>
  <c r="K108" i="3" l="1"/>
</calcChain>
</file>

<file path=xl/sharedStrings.xml><?xml version="1.0" encoding="utf-8"?>
<sst xmlns="http://schemas.openxmlformats.org/spreadsheetml/2006/main" count="284" uniqueCount="191">
  <si>
    <t>Jan 31, 19</t>
  </si>
  <si>
    <t>Feb 28, 19</t>
  </si>
  <si>
    <t>Mar 31, 19</t>
  </si>
  <si>
    <t>Apr 30, 19</t>
  </si>
  <si>
    <t>May 31, 19</t>
  </si>
  <si>
    <t>Jun 30, 19</t>
  </si>
  <si>
    <t>Jul 31, 19</t>
  </si>
  <si>
    <t>Aug 31, 19</t>
  </si>
  <si>
    <t>Sep 30, 19</t>
  </si>
  <si>
    <t>Oct 31, 19</t>
  </si>
  <si>
    <t>Nov 30, 19</t>
  </si>
  <si>
    <t>Dec 5, 19</t>
  </si>
  <si>
    <t>ASSETS</t>
  </si>
  <si>
    <t>Current Assets</t>
  </si>
  <si>
    <t>Checking/Savings</t>
  </si>
  <si>
    <t>Cash Box</t>
  </si>
  <si>
    <t>CMCCU CD</t>
  </si>
  <si>
    <t>Savings - General</t>
  </si>
  <si>
    <t>Sewer Reserve</t>
  </si>
  <si>
    <t>CMCCU CD - Other</t>
  </si>
  <si>
    <t>Total CMCCU CD</t>
  </si>
  <si>
    <t>Equity Bank - CD</t>
  </si>
  <si>
    <t>Equity Bank General CD</t>
  </si>
  <si>
    <t>General Reserve</t>
  </si>
  <si>
    <t>Total Equity Bank General CD</t>
  </si>
  <si>
    <t>Sunflower - Master</t>
  </si>
  <si>
    <t>Sunflower - City of Leeton</t>
  </si>
  <si>
    <t>Total Sunflower - Master</t>
  </si>
  <si>
    <t>Sunflower MoneyMarket</t>
  </si>
  <si>
    <t>General</t>
  </si>
  <si>
    <t>Mo Gas/Vehicle Fund</t>
  </si>
  <si>
    <t>Sewer</t>
  </si>
  <si>
    <t>Water</t>
  </si>
  <si>
    <t>Total Sunflower MoneyMarket</t>
  </si>
  <si>
    <t>Total Checking/Savings</t>
  </si>
  <si>
    <t>Accounts Receivable</t>
  </si>
  <si>
    <t>Total Accounts Receivable</t>
  </si>
  <si>
    <t>Other Current Assets</t>
  </si>
  <si>
    <t>Undeposited Funds</t>
  </si>
  <si>
    <t>Total Other Current Assets</t>
  </si>
  <si>
    <t>Total Current Assets</t>
  </si>
  <si>
    <t>Other Assets</t>
  </si>
  <si>
    <t>Equipment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</si>
  <si>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</si>
  <si>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</si>
  <si>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</si>
  <si>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</si>
  <si>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</si>
  <si>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</si>
  <si>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</si>
  <si>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</si>
  <si>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Payroll Liabilities</t>
  </si>
  <si>
    <t>Garnishment Liability</t>
  </si>
  <si>
    <t>Payroll Liabilities - Other</t>
  </si>
  <si>
    <t>Total Payroll Liabilities</t>
  </si>
  <si>
    <t>Payroll Liabilities - S/W</t>
  </si>
  <si>
    <t>Sales Tax Payable</t>
  </si>
  <si>
    <t>Water Deposit</t>
  </si>
  <si>
    <t>Water/Sewer Other</t>
  </si>
  <si>
    <t>Total Other Current Liabilities</t>
  </si>
  <si>
    <t>Total Current Liabilities</t>
  </si>
  <si>
    <t>Total Liabilities</t>
  </si>
  <si>
    <t>Equity</t>
  </si>
  <si>
    <t>Temp. Restricted Net Assets</t>
  </si>
  <si>
    <t>Unrestricted Net Assets</t>
  </si>
  <si>
    <t>Net Income</t>
  </si>
  <si>
    <t>Total Equity</t>
  </si>
  <si>
    <t>TOTAL LIABILITIES &amp; EQUITY</t>
  </si>
  <si>
    <t>$ Over Budget</t>
  </si>
  <si>
    <t>% of Budget</t>
  </si>
  <si>
    <t>Jan - Nov 19</t>
  </si>
  <si>
    <t>YTD Budget</t>
  </si>
  <si>
    <t>Annual Budget</t>
  </si>
  <si>
    <t>Ordinary Income/Expense</t>
  </si>
  <si>
    <t>Income</t>
  </si>
  <si>
    <t>1 Cent Sale Tax</t>
  </si>
  <si>
    <t>1/2 Cent CIST Sales Tax</t>
  </si>
  <si>
    <t>1/2 Cent Park Sales Tax</t>
  </si>
  <si>
    <t>1/2 cent Use Tax</t>
  </si>
  <si>
    <t>Building Permits</t>
  </si>
  <si>
    <t>Bulk Water Sales</t>
  </si>
  <si>
    <t>Cemetery Income</t>
  </si>
  <si>
    <t>City Business License</t>
  </si>
  <si>
    <t>Community Building</t>
  </si>
  <si>
    <t>Dog &amp; Cat Licenses</t>
  </si>
  <si>
    <t>Donations</t>
  </si>
  <si>
    <t>Fee Income</t>
  </si>
  <si>
    <t>Franchise Fees</t>
  </si>
  <si>
    <t>Franchise Cell Phone</t>
  </si>
  <si>
    <t>Franchise Empire Gas</t>
  </si>
  <si>
    <t>Franchise KCP&amp;L</t>
  </si>
  <si>
    <t>Franchise Fees - Other</t>
  </si>
  <si>
    <t>Total Franchise Fees</t>
  </si>
  <si>
    <t>Grant Income</t>
  </si>
  <si>
    <t>Interest Income</t>
  </si>
  <si>
    <t>Jo. Co. City Vehicle Tax</t>
  </si>
  <si>
    <t>Jo. Co. Court Fines</t>
  </si>
  <si>
    <t>Jo. Co. Domestic Violence</t>
  </si>
  <si>
    <t>Jo. Co. Law Enf. Training/Fines</t>
  </si>
  <si>
    <t>Jo. Co. Law Enforcement Tax</t>
  </si>
  <si>
    <t>Jo. Co. Personal Property Tax</t>
  </si>
  <si>
    <t>Jo. Co. PP &amp; RE Tax</t>
  </si>
  <si>
    <t>Meter Sets</t>
  </si>
  <si>
    <t>Miscellaneous Income</t>
  </si>
  <si>
    <t>MO Gas Tax</t>
  </si>
  <si>
    <t>MO Vehicle Tax</t>
  </si>
  <si>
    <t>Penalty</t>
  </si>
  <si>
    <t>Resource Officer Salary</t>
  </si>
  <si>
    <t>RR &amp; Utility Tax</t>
  </si>
  <si>
    <t>Sewer Income</t>
  </si>
  <si>
    <t>Street &amp; Culvert Repair</t>
  </si>
  <si>
    <t>Water Income</t>
  </si>
  <si>
    <t>Total Income</t>
  </si>
  <si>
    <t>Gross Profit</t>
  </si>
  <si>
    <t>Expense</t>
  </si>
  <si>
    <t>Advertising &amp; Publication Costs</t>
  </si>
  <si>
    <t>Audit Fee</t>
  </si>
  <si>
    <t>Bad Check Costs</t>
  </si>
  <si>
    <t>Bank Fees</t>
  </si>
  <si>
    <t>Building &amp; Facilities</t>
  </si>
  <si>
    <t>Citywide Cleanup</t>
  </si>
  <si>
    <t>Cleaning</t>
  </si>
  <si>
    <t>Community Building Exp</t>
  </si>
  <si>
    <t>Consulting &amp; Contract Labor</t>
  </si>
  <si>
    <t>Credit Card Purchases</t>
  </si>
  <si>
    <t>Dues &amp; Subscriptions</t>
  </si>
  <si>
    <t>Economic Development</t>
  </si>
  <si>
    <t>Election Cost</t>
  </si>
  <si>
    <t>Fees</t>
  </si>
  <si>
    <t>Grant Expense</t>
  </si>
  <si>
    <t>Health Insurance</t>
  </si>
  <si>
    <t>Lease Agreement</t>
  </si>
  <si>
    <t>Legal Fees</t>
  </si>
  <si>
    <t>Maintenance Agreements</t>
  </si>
  <si>
    <t>Miscellaneous</t>
  </si>
  <si>
    <t>Missouri One Call</t>
  </si>
  <si>
    <t>Motor Fuel</t>
  </si>
  <si>
    <t>Mowing &amp; Landscaping</t>
  </si>
  <si>
    <t>Office Expense &amp; Supplies</t>
  </si>
  <si>
    <t>Park Board</t>
  </si>
  <si>
    <t>Patrol Car</t>
  </si>
  <si>
    <t>Payroll Expenses</t>
  </si>
  <si>
    <t>Administrative</t>
  </si>
  <si>
    <t>Maintenance</t>
  </si>
  <si>
    <t>Police</t>
  </si>
  <si>
    <t>Payroll Expenses - Other</t>
  </si>
  <si>
    <t>Total Payroll Expenses</t>
  </si>
  <si>
    <t>Payroll Taxes</t>
  </si>
  <si>
    <t>Payroll Taxes - Other</t>
  </si>
  <si>
    <t>Total Payroll Taxes</t>
  </si>
  <si>
    <t>Police Dept</t>
  </si>
  <si>
    <t>Board Charges</t>
  </si>
  <si>
    <t>Police Car Fuel &amp; Vehicle Maint</t>
  </si>
  <si>
    <t>Police Equipment &amp; Supplies</t>
  </si>
  <si>
    <t>Police Training, Travel, Conf.</t>
  </si>
  <si>
    <t>Total Police Dept</t>
  </si>
  <si>
    <t>Postage</t>
  </si>
  <si>
    <t>Property &amp; Liability Insurance</t>
  </si>
  <si>
    <t>Property Purchase</t>
  </si>
  <si>
    <t>Reconciliation Discrepancies</t>
  </si>
  <si>
    <t>Repairs &amp; Maintenance</t>
  </si>
  <si>
    <t>Streets</t>
  </si>
  <si>
    <t>Supplies</t>
  </si>
  <si>
    <t>Testing</t>
  </si>
  <si>
    <t>Travel, Training &amp; Conferences</t>
  </si>
  <si>
    <t>Utilities</t>
  </si>
  <si>
    <t>Electric</t>
  </si>
  <si>
    <t>Gas</t>
  </si>
  <si>
    <t>Streetlights</t>
  </si>
  <si>
    <t>Telephone</t>
  </si>
  <si>
    <t>Trash Service</t>
  </si>
  <si>
    <t>Total Utilities</t>
  </si>
  <si>
    <t>Water Tower Maintenance</t>
  </si>
  <si>
    <t>Total Expense</t>
  </si>
  <si>
    <t>Net Ordinary Income</t>
  </si>
  <si>
    <t>Cap. Impr. Sales Tax Fund</t>
  </si>
  <si>
    <t>Cemetery Fund</t>
  </si>
  <si>
    <t>Domestic Violence</t>
  </si>
  <si>
    <t>Total General Fund</t>
  </si>
  <si>
    <t>Law Enforcement Training</t>
  </si>
  <si>
    <t>Mo Gas Tax/Vehicle Fund</t>
  </si>
  <si>
    <t>Park Fund</t>
  </si>
  <si>
    <t>Police Fund</t>
  </si>
  <si>
    <t>Sewer Fund</t>
  </si>
  <si>
    <t>Water Fund</t>
  </si>
  <si>
    <t>TOTAL</t>
  </si>
  <si>
    <t>Annualized 2019</t>
  </si>
  <si>
    <t>2020 Proposed Annual Budget</t>
  </si>
  <si>
    <t>total, govt</t>
  </si>
  <si>
    <t>2020 Budget by Fund</t>
  </si>
  <si>
    <t>Park Board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</si>
</sst>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11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5" xfId="0" applyNumberFormat="1" applyFont="1" applyBorder="1"/>
    <xf numFmtId="165" fontId="1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 indent="1"/>
    </xf>
    <xf numFmtId="44" fontId="5" fillId="0" borderId="0" xfId="2" applyFont="1" applyAlignment="1">
      <alignment wrapText="1"/>
    </xf>
    <xf numFmtId="44" fontId="5" fillId="0" borderId="0" xfId="2" applyFont="1" applyAlignment="1">
      <alignment horizontal="center"/>
    </xf>
    <xf numFmtId="44" fontId="5" fillId="0" borderId="0" xfId="2" applyFont="1"/>
    <xf numFmtId="44" fontId="1" fillId="0" borderId="0" xfId="2" applyFont="1"/>
    <xf numFmtId="44" fontId="5" fillId="0" borderId="0" xfId="0" applyNumberFormat="1" applyFont="1"/>
    <xf numFmtId="0" fontId="6" fillId="0" borderId="0" xfId="0" applyNumberFormat="1" applyFont="1"/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Border="1" applyAlignment="1">
      <alignment horizontal="centerContinuous" wrapText="1"/>
    </xf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Border="1"/>
    <xf numFmtId="164" fontId="7" fillId="0" borderId="0" xfId="0" applyNumberFormat="1" applyFont="1" applyBorder="1"/>
    <xf numFmtId="164" fontId="8" fillId="0" borderId="3" xfId="0" applyNumberFormat="1" applyFont="1" applyBorder="1"/>
    <xf numFmtId="164" fontId="7" fillId="0" borderId="3" xfId="0" applyNumberFormat="1" applyFont="1" applyBorder="1"/>
    <xf numFmtId="164" fontId="8" fillId="0" borderId="2" xfId="0" applyNumberFormat="1" applyFont="1" applyBorder="1"/>
    <xf numFmtId="164" fontId="7" fillId="0" borderId="2" xfId="0" applyNumberFormat="1" applyFont="1" applyBorder="1"/>
    <xf numFmtId="164" fontId="8" fillId="0" borderId="5" xfId="0" applyNumberFormat="1" applyFont="1" applyBorder="1"/>
    <xf numFmtId="164" fontId="7" fillId="0" borderId="5" xfId="0" applyNumberFormat="1" applyFont="1" applyBorder="1"/>
    <xf numFmtId="164" fontId="7" fillId="0" borderId="4" xfId="0" applyNumberFormat="1" applyFont="1" applyBorder="1"/>
    <xf numFmtId="0" fontId="7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653088</xdr:colOff>
      <xdr:row>0</xdr:row>
      <xdr:rowOff>228600</xdr:rowOff>
    </xdr:to>
    <xdr:sp macro="" textlink="">
      <xdr:nvSpPr>
        <xdr:cNvPr id="7169" name="FILTER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653088</xdr:colOff>
      <xdr:row>0</xdr:row>
      <xdr:rowOff>228600</xdr:rowOff>
    </xdr:to>
    <xdr:sp macro="" textlink="">
      <xdr:nvSpPr>
        <xdr:cNvPr id="7170" name="HEADER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0</xdr:row>
      <xdr:rowOff>228600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xmlns="" id="{6EB5ECBB-FD2F-F34F-9AC0-962C5EA4E15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0</xdr:row>
      <xdr:rowOff>228600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xmlns="" id="{953BF020-B8A9-ED42-AF1A-4EEE06C657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673100</xdr:colOff>
      <xdr:row>1</xdr:row>
      <xdr:rowOff>25400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673100</xdr:colOff>
      <xdr:row>1</xdr:row>
      <xdr:rowOff>25400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xmlns="" id="{00000000-0008-0000-02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673100</xdr:colOff>
      <xdr:row>1</xdr:row>
      <xdr:rowOff>25400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xmlns="" id="{762E0B20-C0CC-5940-8BB6-B2FECE2993B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673100</xdr:colOff>
      <xdr:row>1</xdr:row>
      <xdr:rowOff>25400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xmlns="" id="{F2C6B2F3-410F-464E-B690-0ED381460E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xmlns="" id="{B3B63AEF-29A0-6E4B-B969-7F98DB74BC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xmlns="" id="{04AFAA71-89FB-2543-8B14-B0CD39D943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96"/>
  <sheetViews>
    <sheetView tabSelected="1" zoomScale="150" zoomScaleNormal="150" workbookViewId="0">
      <pane xSplit="6" ySplit="2" topLeftCell="G23" activePane="bottomRight" state="frozenSplit"/>
      <selection pane="topRight" activeCell="G1" sqref="G1"/>
      <selection pane="bottomLeft" activeCell="A3" sqref="A3"/>
      <selection pane="bottomRight" activeCell="A35" sqref="A35:XFD35"/>
    </sheetView>
  </sheetViews>
  <sheetFormatPr defaultColWidth="8.85546875" defaultRowHeight="15" x14ac:dyDescent="0.25"/>
  <cols>
    <col min="1" max="4" width="0.42578125" style="14" customWidth="1"/>
    <col min="5" max="5" width="3" style="14" customWidth="1"/>
    <col min="6" max="6" width="17.140625" style="14" customWidth="1"/>
    <col min="7" max="7" width="10.28515625" style="15" customWidth="1"/>
    <col min="8" max="8" width="9.140625" style="15" customWidth="1"/>
    <col min="9" max="9" width="7.85546875" style="15" customWidth="1"/>
    <col min="10" max="10" width="10.28515625" style="15" customWidth="1"/>
    <col min="11" max="11" width="7.85546875" style="15" customWidth="1"/>
    <col min="12" max="12" width="9.85546875" style="15" customWidth="1"/>
    <col min="13" max="13" width="9.28515625" style="15" customWidth="1"/>
    <col min="14" max="14" width="10" style="15" customWidth="1"/>
    <col min="15" max="15" width="10.5703125" style="15" customWidth="1"/>
    <col min="16" max="16" width="9.7109375" style="15" customWidth="1"/>
    <col min="17" max="17" width="10.140625" style="32" bestFit="1" customWidth="1"/>
    <col min="18" max="18" width="9.28515625" style="29" hidden="1" customWidth="1"/>
    <col min="19" max="19" width="13.140625" hidden="1" customWidth="1"/>
  </cols>
  <sheetData>
    <row r="1" spans="1:19" s="25" customFormat="1" ht="45" customHeight="1" thickBot="1" x14ac:dyDescent="0.3">
      <c r="A1" s="33" t="s">
        <v>189</v>
      </c>
      <c r="B1" s="33"/>
      <c r="C1" s="33"/>
      <c r="D1" s="33"/>
      <c r="E1" s="33"/>
      <c r="F1" s="33"/>
      <c r="G1" s="34" t="s">
        <v>175</v>
      </c>
      <c r="H1" s="34" t="s">
        <v>176</v>
      </c>
      <c r="I1" s="34" t="s">
        <v>177</v>
      </c>
      <c r="J1" s="34" t="s">
        <v>178</v>
      </c>
      <c r="K1" s="34" t="s">
        <v>179</v>
      </c>
      <c r="L1" s="34" t="s">
        <v>180</v>
      </c>
      <c r="M1" s="34" t="s">
        <v>181</v>
      </c>
      <c r="N1" s="34" t="s">
        <v>182</v>
      </c>
      <c r="O1" s="34" t="s">
        <v>183</v>
      </c>
      <c r="P1" s="34" t="s">
        <v>184</v>
      </c>
      <c r="Q1" s="34" t="s">
        <v>185</v>
      </c>
      <c r="R1" s="27"/>
    </row>
    <row r="2" spans="1:19" s="13" customFormat="1" ht="16.5" thickTop="1" thickBot="1" x14ac:dyDescent="0.3">
      <c r="A2" s="35"/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8">
        <v>2020</v>
      </c>
    </row>
    <row r="3" spans="1:19" ht="15.75" thickTop="1" x14ac:dyDescent="0.25">
      <c r="A3" s="37"/>
      <c r="B3" s="37" t="s">
        <v>73</v>
      </c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9" x14ac:dyDescent="0.25">
      <c r="A4" s="37"/>
      <c r="B4" s="37"/>
      <c r="C4" s="37"/>
      <c r="D4" s="37" t="s">
        <v>74</v>
      </c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9" x14ac:dyDescent="0.25">
      <c r="A5" s="37"/>
      <c r="B5" s="37"/>
      <c r="C5" s="37"/>
      <c r="D5" s="37"/>
      <c r="E5" s="37" t="s">
        <v>75</v>
      </c>
      <c r="F5" s="37"/>
      <c r="G5" s="38"/>
      <c r="H5" s="38"/>
      <c r="I5" s="38"/>
      <c r="J5" s="38">
        <v>41250</v>
      </c>
      <c r="K5" s="38"/>
      <c r="L5" s="38"/>
      <c r="M5" s="38"/>
      <c r="N5" s="38"/>
      <c r="O5" s="38"/>
      <c r="P5" s="38"/>
      <c r="Q5" s="39">
        <f t="shared" ref="Q5:Q32" si="0">ROUND(SUM(G5:P5),5)</f>
        <v>41250</v>
      </c>
      <c r="R5" s="29">
        <v>41250</v>
      </c>
      <c r="S5" s="31">
        <f>R5-Q5</f>
        <v>0</v>
      </c>
    </row>
    <row r="6" spans="1:19" x14ac:dyDescent="0.25">
      <c r="A6" s="37"/>
      <c r="B6" s="37"/>
      <c r="C6" s="37"/>
      <c r="D6" s="37"/>
      <c r="E6" s="37" t="s">
        <v>76</v>
      </c>
      <c r="F6" s="37"/>
      <c r="G6" s="38">
        <v>20250</v>
      </c>
      <c r="H6" s="38"/>
      <c r="I6" s="38"/>
      <c r="J6" s="38"/>
      <c r="K6" s="38"/>
      <c r="L6" s="38"/>
      <c r="M6" s="38"/>
      <c r="N6" s="38"/>
      <c r="O6" s="38"/>
      <c r="P6" s="38"/>
      <c r="Q6" s="39">
        <f t="shared" si="0"/>
        <v>20250</v>
      </c>
      <c r="R6" s="29">
        <v>20250</v>
      </c>
      <c r="S6" s="31">
        <f t="shared" ref="S6:S74" si="1">R6-Q6</f>
        <v>0</v>
      </c>
    </row>
    <row r="7" spans="1:19" x14ac:dyDescent="0.25">
      <c r="A7" s="37"/>
      <c r="B7" s="37"/>
      <c r="C7" s="37"/>
      <c r="D7" s="37"/>
      <c r="E7" s="37" t="s">
        <v>77</v>
      </c>
      <c r="F7" s="37"/>
      <c r="G7" s="38"/>
      <c r="H7" s="38"/>
      <c r="I7" s="38"/>
      <c r="J7" s="38"/>
      <c r="K7" s="38"/>
      <c r="L7" s="38"/>
      <c r="M7" s="38">
        <v>17250</v>
      </c>
      <c r="N7" s="38"/>
      <c r="O7" s="38"/>
      <c r="P7" s="38"/>
      <c r="Q7" s="39">
        <f t="shared" si="0"/>
        <v>17250</v>
      </c>
      <c r="R7" s="29">
        <v>17250</v>
      </c>
      <c r="S7" s="31">
        <f t="shared" si="1"/>
        <v>0</v>
      </c>
    </row>
    <row r="8" spans="1:19" x14ac:dyDescent="0.25">
      <c r="A8" s="37"/>
      <c r="B8" s="37"/>
      <c r="C8" s="37"/>
      <c r="D8" s="37"/>
      <c r="E8" s="37" t="s">
        <v>78</v>
      </c>
      <c r="F8" s="37"/>
      <c r="G8" s="38"/>
      <c r="H8" s="38"/>
      <c r="I8" s="38"/>
      <c r="J8" s="38">
        <v>4900</v>
      </c>
      <c r="K8" s="38"/>
      <c r="L8" s="38"/>
      <c r="M8" s="38"/>
      <c r="N8" s="38"/>
      <c r="O8" s="38"/>
      <c r="P8" s="38"/>
      <c r="Q8" s="39">
        <f t="shared" si="0"/>
        <v>4900</v>
      </c>
      <c r="R8" s="29">
        <v>4900</v>
      </c>
      <c r="S8" s="31">
        <f t="shared" si="1"/>
        <v>0</v>
      </c>
    </row>
    <row r="9" spans="1:19" x14ac:dyDescent="0.25">
      <c r="A9" s="37"/>
      <c r="B9" s="37"/>
      <c r="C9" s="37"/>
      <c r="D9" s="37"/>
      <c r="E9" s="37" t="s">
        <v>80</v>
      </c>
      <c r="F9" s="37"/>
      <c r="G9" s="38"/>
      <c r="H9" s="38"/>
      <c r="I9" s="38"/>
      <c r="J9" s="38"/>
      <c r="K9" s="38"/>
      <c r="L9" s="38"/>
      <c r="M9" s="38"/>
      <c r="N9" s="38"/>
      <c r="O9" s="38"/>
      <c r="P9" s="38">
        <v>4000</v>
      </c>
      <c r="Q9" s="39">
        <f t="shared" si="0"/>
        <v>4000</v>
      </c>
      <c r="R9" s="29">
        <v>4000</v>
      </c>
      <c r="S9" s="31">
        <f t="shared" si="1"/>
        <v>0</v>
      </c>
    </row>
    <row r="10" spans="1:19" x14ac:dyDescent="0.25">
      <c r="A10" s="37"/>
      <c r="B10" s="37"/>
      <c r="C10" s="37"/>
      <c r="D10" s="37"/>
      <c r="E10" s="37" t="s">
        <v>81</v>
      </c>
      <c r="F10" s="37"/>
      <c r="G10" s="38"/>
      <c r="H10" s="38">
        <v>1500</v>
      </c>
      <c r="I10" s="38"/>
      <c r="J10" s="38"/>
      <c r="K10" s="38"/>
      <c r="L10" s="38"/>
      <c r="M10" s="38"/>
      <c r="N10" s="38"/>
      <c r="O10" s="38"/>
      <c r="P10" s="38"/>
      <c r="Q10" s="39">
        <f t="shared" si="0"/>
        <v>1500</v>
      </c>
      <c r="R10" s="29">
        <v>1500</v>
      </c>
      <c r="S10" s="31">
        <f t="shared" si="1"/>
        <v>0</v>
      </c>
    </row>
    <row r="11" spans="1:19" x14ac:dyDescent="0.25">
      <c r="A11" s="37"/>
      <c r="B11" s="37"/>
      <c r="C11" s="37"/>
      <c r="D11" s="37"/>
      <c r="E11" s="37" t="s">
        <v>82</v>
      </c>
      <c r="F11" s="37"/>
      <c r="G11" s="38"/>
      <c r="H11" s="38"/>
      <c r="I11" s="38"/>
      <c r="J11" s="38">
        <v>1000</v>
      </c>
      <c r="K11" s="38"/>
      <c r="L11" s="38"/>
      <c r="M11" s="38"/>
      <c r="N11" s="38"/>
      <c r="O11" s="38"/>
      <c r="P11" s="38"/>
      <c r="Q11" s="39">
        <f t="shared" si="0"/>
        <v>1000</v>
      </c>
      <c r="R11" s="29">
        <v>1000</v>
      </c>
      <c r="S11" s="31">
        <f t="shared" si="1"/>
        <v>0</v>
      </c>
    </row>
    <row r="12" spans="1:19" x14ac:dyDescent="0.25">
      <c r="A12" s="37"/>
      <c r="B12" s="37"/>
      <c r="C12" s="37"/>
      <c r="D12" s="37"/>
      <c r="E12" s="37" t="s">
        <v>83</v>
      </c>
      <c r="F12" s="37"/>
      <c r="G12" s="38"/>
      <c r="H12" s="38"/>
      <c r="I12" s="38"/>
      <c r="J12" s="38">
        <v>1800</v>
      </c>
      <c r="K12" s="38"/>
      <c r="L12" s="38"/>
      <c r="M12" s="38"/>
      <c r="N12" s="38"/>
      <c r="O12" s="38"/>
      <c r="P12" s="38"/>
      <c r="Q12" s="39">
        <f t="shared" si="0"/>
        <v>1800</v>
      </c>
      <c r="R12" s="29">
        <v>1800</v>
      </c>
      <c r="S12" s="31">
        <f t="shared" si="1"/>
        <v>0</v>
      </c>
    </row>
    <row r="13" spans="1:19" x14ac:dyDescent="0.25">
      <c r="A13" s="37"/>
      <c r="B13" s="37"/>
      <c r="C13" s="37"/>
      <c r="D13" s="37"/>
      <c r="E13" s="37" t="s">
        <v>84</v>
      </c>
      <c r="F13" s="37"/>
      <c r="G13" s="38"/>
      <c r="H13" s="38"/>
      <c r="I13" s="38"/>
      <c r="J13" s="38">
        <v>300</v>
      </c>
      <c r="K13" s="38"/>
      <c r="L13" s="38"/>
      <c r="M13" s="38"/>
      <c r="N13" s="38"/>
      <c r="O13" s="38"/>
      <c r="P13" s="38"/>
      <c r="Q13" s="39">
        <f t="shared" si="0"/>
        <v>300</v>
      </c>
      <c r="R13" s="29">
        <v>300</v>
      </c>
      <c r="S13" s="31">
        <f t="shared" si="1"/>
        <v>0</v>
      </c>
    </row>
    <row r="14" spans="1:19" x14ac:dyDescent="0.25">
      <c r="A14" s="37"/>
      <c r="B14" s="37"/>
      <c r="C14" s="37"/>
      <c r="D14" s="37"/>
      <c r="E14" s="37" t="s">
        <v>85</v>
      </c>
      <c r="F14" s="37"/>
      <c r="G14" s="38"/>
      <c r="H14" s="38">
        <v>2500</v>
      </c>
      <c r="I14" s="38"/>
      <c r="J14" s="38"/>
      <c r="K14" s="38"/>
      <c r="L14" s="38"/>
      <c r="M14" s="38"/>
      <c r="N14" s="38"/>
      <c r="O14" s="38"/>
      <c r="P14" s="38"/>
      <c r="Q14" s="39">
        <f t="shared" si="0"/>
        <v>2500</v>
      </c>
      <c r="R14" s="29">
        <v>2500</v>
      </c>
      <c r="S14" s="31">
        <f t="shared" si="1"/>
        <v>0</v>
      </c>
    </row>
    <row r="15" spans="1:19" x14ac:dyDescent="0.25">
      <c r="A15" s="37"/>
      <c r="B15" s="37"/>
      <c r="C15" s="37"/>
      <c r="D15" s="37"/>
      <c r="E15" s="37" t="s">
        <v>87</v>
      </c>
      <c r="F15" s="37"/>
      <c r="G15" s="38"/>
      <c r="H15" s="38"/>
      <c r="I15" s="38"/>
      <c r="J15" s="38">
        <v>30000</v>
      </c>
      <c r="K15" s="38"/>
      <c r="L15" s="38"/>
      <c r="M15" s="38"/>
      <c r="N15" s="38"/>
      <c r="O15" s="38"/>
      <c r="P15" s="38"/>
      <c r="Q15" s="39">
        <f t="shared" si="0"/>
        <v>30000</v>
      </c>
      <c r="R15" s="29">
        <v>30000</v>
      </c>
      <c r="S15" s="31">
        <f t="shared" si="1"/>
        <v>0</v>
      </c>
    </row>
    <row r="16" spans="1:19" x14ac:dyDescent="0.25">
      <c r="A16" s="37"/>
      <c r="B16" s="37"/>
      <c r="C16" s="37"/>
      <c r="D16" s="37"/>
      <c r="E16" s="37" t="s">
        <v>94</v>
      </c>
      <c r="F16" s="37"/>
      <c r="G16" s="38"/>
      <c r="H16" s="38">
        <v>1000</v>
      </c>
      <c r="I16" s="38"/>
      <c r="J16" s="38">
        <v>2000</v>
      </c>
      <c r="K16" s="38"/>
      <c r="L16" s="38"/>
      <c r="M16" s="38"/>
      <c r="N16" s="38"/>
      <c r="O16" s="38"/>
      <c r="P16" s="38"/>
      <c r="Q16" s="39">
        <f t="shared" si="0"/>
        <v>3000</v>
      </c>
      <c r="R16" s="29">
        <v>3000</v>
      </c>
      <c r="S16" s="31">
        <f t="shared" si="1"/>
        <v>0</v>
      </c>
    </row>
    <row r="17" spans="1:19" x14ac:dyDescent="0.25">
      <c r="A17" s="37"/>
      <c r="B17" s="37"/>
      <c r="C17" s="37"/>
      <c r="D17" s="37"/>
      <c r="E17" s="37" t="s">
        <v>95</v>
      </c>
      <c r="F17" s="37"/>
      <c r="G17" s="38"/>
      <c r="H17" s="38"/>
      <c r="I17" s="38"/>
      <c r="J17" s="38"/>
      <c r="K17" s="38"/>
      <c r="L17" s="38">
        <v>2000</v>
      </c>
      <c r="M17" s="38"/>
      <c r="N17" s="38"/>
      <c r="O17" s="38"/>
      <c r="P17" s="38"/>
      <c r="Q17" s="39">
        <f t="shared" si="0"/>
        <v>2000</v>
      </c>
      <c r="R17" s="29">
        <v>2000</v>
      </c>
      <c r="S17" s="31">
        <f t="shared" si="1"/>
        <v>0</v>
      </c>
    </row>
    <row r="18" spans="1:19" x14ac:dyDescent="0.25">
      <c r="A18" s="37"/>
      <c r="B18" s="37"/>
      <c r="C18" s="37"/>
      <c r="D18" s="37"/>
      <c r="E18" s="37" t="s">
        <v>96</v>
      </c>
      <c r="F18" s="37"/>
      <c r="G18" s="38"/>
      <c r="H18" s="38"/>
      <c r="I18" s="38"/>
      <c r="J18" s="38"/>
      <c r="K18" s="38"/>
      <c r="L18" s="38"/>
      <c r="M18" s="38"/>
      <c r="N18" s="38">
        <v>2000</v>
      </c>
      <c r="O18" s="38"/>
      <c r="P18" s="38"/>
      <c r="Q18" s="39">
        <f t="shared" si="0"/>
        <v>2000</v>
      </c>
      <c r="R18" s="29">
        <v>2000</v>
      </c>
      <c r="S18" s="31">
        <f t="shared" si="1"/>
        <v>0</v>
      </c>
    </row>
    <row r="19" spans="1:19" x14ac:dyDescent="0.25">
      <c r="A19" s="37"/>
      <c r="B19" s="37"/>
      <c r="C19" s="37"/>
      <c r="D19" s="37"/>
      <c r="E19" s="37" t="s">
        <v>97</v>
      </c>
      <c r="F19" s="37"/>
      <c r="G19" s="38"/>
      <c r="H19" s="38"/>
      <c r="I19" s="38">
        <v>16</v>
      </c>
      <c r="J19" s="38">
        <f>100-66</f>
        <v>34</v>
      </c>
      <c r="K19" s="38"/>
      <c r="L19" s="38"/>
      <c r="M19" s="38"/>
      <c r="N19" s="38"/>
      <c r="O19" s="38"/>
      <c r="P19" s="38"/>
      <c r="Q19" s="39">
        <f t="shared" si="0"/>
        <v>50</v>
      </c>
      <c r="R19" s="29">
        <v>50</v>
      </c>
      <c r="S19" s="31">
        <f t="shared" si="1"/>
        <v>0</v>
      </c>
    </row>
    <row r="20" spans="1:19" x14ac:dyDescent="0.25">
      <c r="A20" s="37"/>
      <c r="B20" s="37"/>
      <c r="C20" s="37"/>
      <c r="D20" s="37"/>
      <c r="E20" s="37" t="s">
        <v>99</v>
      </c>
      <c r="F20" s="37"/>
      <c r="G20" s="38"/>
      <c r="H20" s="38"/>
      <c r="I20" s="38"/>
      <c r="J20" s="38"/>
      <c r="K20" s="38">
        <v>500</v>
      </c>
      <c r="L20" s="38"/>
      <c r="M20" s="38"/>
      <c r="N20" s="38">
        <v>33000</v>
      </c>
      <c r="O20" s="38"/>
      <c r="P20" s="38"/>
      <c r="Q20" s="39">
        <f t="shared" si="0"/>
        <v>33500</v>
      </c>
      <c r="R20" s="29">
        <v>33500</v>
      </c>
      <c r="S20" s="31">
        <f t="shared" si="1"/>
        <v>0</v>
      </c>
    </row>
    <row r="21" spans="1:19" x14ac:dyDescent="0.25">
      <c r="A21" s="37"/>
      <c r="B21" s="37"/>
      <c r="C21" s="37"/>
      <c r="D21" s="37"/>
      <c r="E21" s="37" t="s">
        <v>100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>
        <f t="shared" si="0"/>
        <v>0</v>
      </c>
      <c r="S21" s="31">
        <f t="shared" si="1"/>
        <v>0</v>
      </c>
    </row>
    <row r="22" spans="1:19" x14ac:dyDescent="0.25">
      <c r="A22" s="37"/>
      <c r="B22" s="37"/>
      <c r="C22" s="37"/>
      <c r="D22" s="37"/>
      <c r="E22" s="37" t="s">
        <v>101</v>
      </c>
      <c r="F22" s="37"/>
      <c r="G22" s="38"/>
      <c r="H22" s="38"/>
      <c r="I22" s="38"/>
      <c r="J22" s="38">
        <v>34000</v>
      </c>
      <c r="K22" s="38"/>
      <c r="L22" s="38"/>
      <c r="M22" s="38"/>
      <c r="N22" s="38"/>
      <c r="O22" s="38"/>
      <c r="P22" s="38"/>
      <c r="Q22" s="39">
        <f t="shared" si="0"/>
        <v>34000</v>
      </c>
      <c r="R22" s="29">
        <v>34000</v>
      </c>
      <c r="S22" s="31">
        <f t="shared" si="1"/>
        <v>0</v>
      </c>
    </row>
    <row r="23" spans="1:19" x14ac:dyDescent="0.25">
      <c r="A23" s="37"/>
      <c r="B23" s="37"/>
      <c r="C23" s="37"/>
      <c r="D23" s="37"/>
      <c r="E23" s="37" t="s">
        <v>103</v>
      </c>
      <c r="F23" s="37"/>
      <c r="G23" s="38"/>
      <c r="H23" s="38"/>
      <c r="I23" s="38"/>
      <c r="J23" s="38">
        <v>100</v>
      </c>
      <c r="K23" s="38"/>
      <c r="L23" s="38"/>
      <c r="M23" s="38"/>
      <c r="N23" s="38"/>
      <c r="O23" s="38"/>
      <c r="P23" s="38"/>
      <c r="Q23" s="39">
        <f t="shared" si="0"/>
        <v>100</v>
      </c>
      <c r="R23" s="29">
        <v>100</v>
      </c>
      <c r="S23" s="31">
        <f t="shared" si="1"/>
        <v>0</v>
      </c>
    </row>
    <row r="24" spans="1:19" x14ac:dyDescent="0.25">
      <c r="A24" s="37"/>
      <c r="B24" s="37"/>
      <c r="C24" s="37"/>
      <c r="D24" s="37"/>
      <c r="E24" s="37" t="s">
        <v>104</v>
      </c>
      <c r="F24" s="37"/>
      <c r="G24" s="38"/>
      <c r="H24" s="38"/>
      <c r="I24" s="38"/>
      <c r="J24" s="38"/>
      <c r="K24" s="38"/>
      <c r="L24" s="38">
        <v>11000</v>
      </c>
      <c r="M24" s="38"/>
      <c r="N24" s="38">
        <v>3000</v>
      </c>
      <c r="O24" s="38"/>
      <c r="P24" s="38"/>
      <c r="Q24" s="39">
        <f t="shared" si="0"/>
        <v>14000</v>
      </c>
      <c r="R24" s="29">
        <v>14000</v>
      </c>
      <c r="S24" s="31">
        <f t="shared" si="1"/>
        <v>0</v>
      </c>
    </row>
    <row r="25" spans="1:19" x14ac:dyDescent="0.25">
      <c r="A25" s="37"/>
      <c r="B25" s="37"/>
      <c r="C25" s="37"/>
      <c r="D25" s="37"/>
      <c r="E25" s="37" t="s">
        <v>105</v>
      </c>
      <c r="F25" s="37"/>
      <c r="G25" s="38"/>
      <c r="H25" s="38"/>
      <c r="I25" s="38"/>
      <c r="J25" s="38"/>
      <c r="K25" s="38"/>
      <c r="L25" s="38">
        <v>6900</v>
      </c>
      <c r="M25" s="38"/>
      <c r="N25" s="38"/>
      <c r="O25" s="38"/>
      <c r="P25" s="38"/>
      <c r="Q25" s="39">
        <f t="shared" si="0"/>
        <v>6900</v>
      </c>
      <c r="R25" s="29">
        <v>6900</v>
      </c>
      <c r="S25" s="31">
        <f t="shared" si="1"/>
        <v>0</v>
      </c>
    </row>
    <row r="26" spans="1:19" x14ac:dyDescent="0.25">
      <c r="A26" s="37"/>
      <c r="B26" s="37"/>
      <c r="C26" s="37"/>
      <c r="D26" s="37"/>
      <c r="E26" s="37" t="s">
        <v>106</v>
      </c>
      <c r="F26" s="37"/>
      <c r="G26" s="38"/>
      <c r="H26" s="38"/>
      <c r="I26" s="38"/>
      <c r="J26" s="38"/>
      <c r="K26" s="38"/>
      <c r="L26" s="38"/>
      <c r="M26" s="38"/>
      <c r="N26" s="38"/>
      <c r="O26" s="38">
        <v>2500</v>
      </c>
      <c r="P26" s="38">
        <v>2000</v>
      </c>
      <c r="Q26" s="39">
        <f t="shared" si="0"/>
        <v>4500</v>
      </c>
      <c r="R26" s="29">
        <v>4500</v>
      </c>
      <c r="S26" s="31">
        <f t="shared" si="1"/>
        <v>0</v>
      </c>
    </row>
    <row r="27" spans="1:19" x14ac:dyDescent="0.25">
      <c r="A27" s="37"/>
      <c r="B27" s="37"/>
      <c r="C27" s="37"/>
      <c r="D27" s="37"/>
      <c r="E27" s="37" t="s">
        <v>107</v>
      </c>
      <c r="F27" s="37"/>
      <c r="G27" s="38"/>
      <c r="H27" s="38"/>
      <c r="I27" s="38"/>
      <c r="J27" s="38"/>
      <c r="K27" s="38"/>
      <c r="L27" s="38"/>
      <c r="M27" s="38"/>
      <c r="N27" s="38">
        <v>7500</v>
      </c>
      <c r="O27" s="38"/>
      <c r="P27" s="38"/>
      <c r="Q27" s="39">
        <f t="shared" si="0"/>
        <v>7500</v>
      </c>
      <c r="R27" s="29">
        <v>7500</v>
      </c>
      <c r="S27" s="31">
        <f t="shared" si="1"/>
        <v>0</v>
      </c>
    </row>
    <row r="28" spans="1:19" x14ac:dyDescent="0.25">
      <c r="A28" s="37"/>
      <c r="B28" s="37"/>
      <c r="C28" s="37"/>
      <c r="D28" s="37"/>
      <c r="E28" s="37" t="s">
        <v>108</v>
      </c>
      <c r="F28" s="37"/>
      <c r="G28" s="38"/>
      <c r="H28" s="38"/>
      <c r="I28" s="38"/>
      <c r="J28" s="38">
        <v>3000</v>
      </c>
      <c r="K28" s="38"/>
      <c r="L28" s="38"/>
      <c r="M28" s="38"/>
      <c r="N28" s="38"/>
      <c r="O28" s="38"/>
      <c r="P28" s="38"/>
      <c r="Q28" s="39">
        <f t="shared" si="0"/>
        <v>3000</v>
      </c>
      <c r="R28" s="29">
        <v>3000</v>
      </c>
      <c r="S28" s="31">
        <f t="shared" si="1"/>
        <v>0</v>
      </c>
    </row>
    <row r="29" spans="1:19" x14ac:dyDescent="0.25">
      <c r="A29" s="37"/>
      <c r="B29" s="37"/>
      <c r="C29" s="37"/>
      <c r="D29" s="37"/>
      <c r="E29" s="37" t="s">
        <v>109</v>
      </c>
      <c r="F29" s="37"/>
      <c r="G29" s="38"/>
      <c r="H29" s="38"/>
      <c r="I29" s="38"/>
      <c r="J29" s="38"/>
      <c r="K29" s="38"/>
      <c r="L29" s="38"/>
      <c r="M29" s="38"/>
      <c r="N29" s="38"/>
      <c r="O29" s="38">
        <v>102000</v>
      </c>
      <c r="P29" s="38"/>
      <c r="Q29" s="39">
        <f t="shared" si="0"/>
        <v>102000</v>
      </c>
      <c r="R29" s="29">
        <v>102000</v>
      </c>
      <c r="S29" s="31">
        <f t="shared" si="1"/>
        <v>0</v>
      </c>
    </row>
    <row r="30" spans="1:19" ht="15.75" thickBot="1" x14ac:dyDescent="0.3">
      <c r="A30" s="37"/>
      <c r="B30" s="37"/>
      <c r="C30" s="37"/>
      <c r="D30" s="37"/>
      <c r="E30" s="37" t="s">
        <v>111</v>
      </c>
      <c r="F30" s="37"/>
      <c r="G30" s="40"/>
      <c r="H30" s="40"/>
      <c r="I30" s="40"/>
      <c r="J30" s="40"/>
      <c r="K30" s="40"/>
      <c r="L30" s="40"/>
      <c r="M30" s="40"/>
      <c r="N30" s="40"/>
      <c r="O30" s="40"/>
      <c r="P30" s="40">
        <v>84500</v>
      </c>
      <c r="Q30" s="41">
        <f t="shared" si="0"/>
        <v>84500</v>
      </c>
      <c r="R30" s="29">
        <v>84500</v>
      </c>
      <c r="S30" s="31">
        <f t="shared" si="1"/>
        <v>0</v>
      </c>
    </row>
    <row r="31" spans="1:19" ht="15.75" thickBot="1" x14ac:dyDescent="0.3">
      <c r="A31" s="37"/>
      <c r="B31" s="37"/>
      <c r="C31" s="37"/>
      <c r="D31" s="37" t="s">
        <v>112</v>
      </c>
      <c r="E31" s="37"/>
      <c r="F31" s="37"/>
      <c r="G31" s="42">
        <f t="shared" ref="G31:P31" si="2">ROUND(SUM(G4:G30),5)</f>
        <v>20250</v>
      </c>
      <c r="H31" s="42">
        <f t="shared" si="2"/>
        <v>5000</v>
      </c>
      <c r="I31" s="42">
        <f t="shared" si="2"/>
        <v>16</v>
      </c>
      <c r="J31" s="42">
        <f t="shared" si="2"/>
        <v>118384</v>
      </c>
      <c r="K31" s="42">
        <f t="shared" si="2"/>
        <v>500</v>
      </c>
      <c r="L31" s="42">
        <f t="shared" si="2"/>
        <v>19900</v>
      </c>
      <c r="M31" s="42">
        <f t="shared" si="2"/>
        <v>17250</v>
      </c>
      <c r="N31" s="42">
        <f t="shared" si="2"/>
        <v>45500</v>
      </c>
      <c r="O31" s="42">
        <f t="shared" si="2"/>
        <v>104500</v>
      </c>
      <c r="P31" s="42">
        <f t="shared" si="2"/>
        <v>90500</v>
      </c>
      <c r="Q31" s="43">
        <f t="shared" si="0"/>
        <v>421800</v>
      </c>
      <c r="R31" s="29">
        <f>SUM(R5:R30)</f>
        <v>421800</v>
      </c>
      <c r="S31" s="31">
        <f t="shared" si="1"/>
        <v>0</v>
      </c>
    </row>
    <row r="32" spans="1:19" x14ac:dyDescent="0.25">
      <c r="A32" s="37"/>
      <c r="B32" s="37"/>
      <c r="C32" s="37" t="s">
        <v>113</v>
      </c>
      <c r="D32" s="37"/>
      <c r="E32" s="37"/>
      <c r="F32" s="37"/>
      <c r="G32" s="38">
        <f t="shared" ref="G32:P32" si="3">G31</f>
        <v>20250</v>
      </c>
      <c r="H32" s="38">
        <f t="shared" si="3"/>
        <v>5000</v>
      </c>
      <c r="I32" s="38">
        <f t="shared" si="3"/>
        <v>16</v>
      </c>
      <c r="J32" s="38">
        <f t="shared" si="3"/>
        <v>118384</v>
      </c>
      <c r="K32" s="38">
        <f t="shared" si="3"/>
        <v>500</v>
      </c>
      <c r="L32" s="38">
        <f t="shared" si="3"/>
        <v>19900</v>
      </c>
      <c r="M32" s="38">
        <f t="shared" si="3"/>
        <v>17250</v>
      </c>
      <c r="N32" s="38">
        <f t="shared" si="3"/>
        <v>45500</v>
      </c>
      <c r="O32" s="38">
        <f t="shared" si="3"/>
        <v>104500</v>
      </c>
      <c r="P32" s="38">
        <f t="shared" si="3"/>
        <v>90500</v>
      </c>
      <c r="Q32" s="39">
        <f t="shared" si="0"/>
        <v>421800</v>
      </c>
      <c r="S32" s="31">
        <f t="shared" si="1"/>
        <v>-421800</v>
      </c>
    </row>
    <row r="33" spans="1:19" x14ac:dyDescent="0.25">
      <c r="A33" s="37"/>
      <c r="B33" s="37"/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S33" s="31"/>
    </row>
    <row r="34" spans="1:19" x14ac:dyDescent="0.25">
      <c r="A34" s="37"/>
      <c r="B34" s="37"/>
      <c r="C34" s="37"/>
      <c r="D34" s="37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S34" s="31"/>
    </row>
    <row r="35" spans="1:19" x14ac:dyDescent="0.25">
      <c r="A35" s="37"/>
      <c r="B35" s="37"/>
      <c r="C35" s="37"/>
      <c r="D35" s="37"/>
      <c r="E35" s="37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S35" s="31"/>
    </row>
    <row r="36" spans="1:19" x14ac:dyDescent="0.25">
      <c r="A36" s="37"/>
      <c r="B36" s="37"/>
      <c r="C36" s="37"/>
      <c r="D36" s="37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S36" s="31"/>
    </row>
    <row r="37" spans="1:19" x14ac:dyDescent="0.25">
      <c r="A37" s="37"/>
      <c r="B37" s="37"/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S37" s="31"/>
    </row>
    <row r="38" spans="1:19" x14ac:dyDescent="0.25">
      <c r="A38" s="37"/>
      <c r="B38" s="37"/>
      <c r="C38" s="37"/>
      <c r="D38" s="37" t="s">
        <v>114</v>
      </c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S38" s="31">
        <f t="shared" si="1"/>
        <v>0</v>
      </c>
    </row>
    <row r="39" spans="1:19" x14ac:dyDescent="0.25">
      <c r="A39" s="37"/>
      <c r="B39" s="37"/>
      <c r="C39" s="37"/>
      <c r="D39" s="37"/>
      <c r="E39" s="37" t="s">
        <v>115</v>
      </c>
      <c r="F39" s="37"/>
      <c r="G39" s="38"/>
      <c r="H39" s="38"/>
      <c r="I39" s="38"/>
      <c r="J39" s="38">
        <v>850</v>
      </c>
      <c r="K39" s="38"/>
      <c r="L39" s="38"/>
      <c r="M39" s="38"/>
      <c r="N39" s="38"/>
      <c r="O39" s="38">
        <v>100</v>
      </c>
      <c r="P39" s="38">
        <v>100</v>
      </c>
      <c r="Q39" s="39">
        <f t="shared" ref="Q39:Q60" si="4">ROUND(SUM(G39:P39),5)</f>
        <v>1050</v>
      </c>
      <c r="R39" s="29">
        <v>1050</v>
      </c>
      <c r="S39" s="31">
        <f t="shared" si="1"/>
        <v>0</v>
      </c>
    </row>
    <row r="40" spans="1:19" x14ac:dyDescent="0.25">
      <c r="A40" s="37"/>
      <c r="B40" s="37"/>
      <c r="C40" s="37"/>
      <c r="D40" s="37"/>
      <c r="E40" s="37" t="s">
        <v>116</v>
      </c>
      <c r="F40" s="37"/>
      <c r="G40" s="38"/>
      <c r="H40" s="38"/>
      <c r="I40" s="38"/>
      <c r="J40" s="38">
        <v>3000</v>
      </c>
      <c r="K40" s="38"/>
      <c r="L40" s="38"/>
      <c r="M40" s="38"/>
      <c r="N40" s="38"/>
      <c r="O40" s="38">
        <v>2500</v>
      </c>
      <c r="P40" s="38">
        <v>2500</v>
      </c>
      <c r="Q40" s="39">
        <f t="shared" si="4"/>
        <v>8000</v>
      </c>
      <c r="R40" s="29">
        <v>8000</v>
      </c>
      <c r="S40" s="31">
        <f t="shared" si="1"/>
        <v>0</v>
      </c>
    </row>
    <row r="41" spans="1:19" x14ac:dyDescent="0.25">
      <c r="A41" s="37"/>
      <c r="B41" s="37"/>
      <c r="C41" s="37"/>
      <c r="D41" s="37"/>
      <c r="E41" s="37" t="s">
        <v>118</v>
      </c>
      <c r="F41" s="37"/>
      <c r="G41" s="38"/>
      <c r="H41" s="38"/>
      <c r="I41" s="38"/>
      <c r="J41" s="38">
        <v>30</v>
      </c>
      <c r="K41" s="38"/>
      <c r="L41" s="38"/>
      <c r="M41" s="38"/>
      <c r="N41" s="38"/>
      <c r="O41" s="38"/>
      <c r="P41" s="38"/>
      <c r="Q41" s="39">
        <f t="shared" si="4"/>
        <v>30</v>
      </c>
      <c r="R41" s="29">
        <v>30</v>
      </c>
      <c r="S41" s="31">
        <f t="shared" si="1"/>
        <v>0</v>
      </c>
    </row>
    <row r="42" spans="1:19" x14ac:dyDescent="0.25">
      <c r="A42" s="37"/>
      <c r="B42" s="37"/>
      <c r="C42" s="37"/>
      <c r="D42" s="37"/>
      <c r="E42" s="37" t="s">
        <v>119</v>
      </c>
      <c r="F42" s="37"/>
      <c r="G42" s="38"/>
      <c r="H42" s="38"/>
      <c r="I42" s="38"/>
      <c r="J42" s="38"/>
      <c r="K42" s="38"/>
      <c r="L42" s="38"/>
      <c r="M42" s="38">
        <v>12000</v>
      </c>
      <c r="N42" s="38"/>
      <c r="O42" s="38"/>
      <c r="P42" s="38"/>
      <c r="Q42" s="39">
        <f t="shared" si="4"/>
        <v>12000</v>
      </c>
      <c r="R42" s="29">
        <v>8900</v>
      </c>
      <c r="S42" s="31">
        <f t="shared" si="1"/>
        <v>-3100</v>
      </c>
    </row>
    <row r="43" spans="1:19" x14ac:dyDescent="0.25">
      <c r="A43" s="37"/>
      <c r="B43" s="37"/>
      <c r="C43" s="37"/>
      <c r="D43" s="37"/>
      <c r="E43" s="37" t="s">
        <v>120</v>
      </c>
      <c r="F43" s="37"/>
      <c r="G43" s="38"/>
      <c r="H43" s="38"/>
      <c r="I43" s="38"/>
      <c r="J43" s="38">
        <v>1400</v>
      </c>
      <c r="K43" s="38"/>
      <c r="L43" s="38"/>
      <c r="M43" s="38"/>
      <c r="N43" s="38"/>
      <c r="O43" s="38"/>
      <c r="P43" s="38"/>
      <c r="Q43" s="39">
        <f t="shared" si="4"/>
        <v>1400</v>
      </c>
      <c r="R43" s="29">
        <v>1400</v>
      </c>
      <c r="S43" s="31">
        <f t="shared" si="1"/>
        <v>0</v>
      </c>
    </row>
    <row r="44" spans="1:19" x14ac:dyDescent="0.25">
      <c r="A44" s="37"/>
      <c r="B44" s="37"/>
      <c r="C44" s="37"/>
      <c r="D44" s="37"/>
      <c r="E44" s="37" t="s">
        <v>121</v>
      </c>
      <c r="F44" s="37"/>
      <c r="G44" s="38"/>
      <c r="H44" s="38"/>
      <c r="I44" s="38"/>
      <c r="J44" s="38">
        <v>2500</v>
      </c>
      <c r="K44" s="38"/>
      <c r="L44" s="38"/>
      <c r="M44" s="38"/>
      <c r="N44" s="38"/>
      <c r="O44" s="38"/>
      <c r="P44" s="38"/>
      <c r="Q44" s="39">
        <f t="shared" si="4"/>
        <v>2500</v>
      </c>
      <c r="R44" s="29">
        <v>2500</v>
      </c>
      <c r="S44" s="31">
        <f t="shared" si="1"/>
        <v>0</v>
      </c>
    </row>
    <row r="45" spans="1:19" x14ac:dyDescent="0.25">
      <c r="A45" s="37"/>
      <c r="B45" s="37"/>
      <c r="C45" s="37"/>
      <c r="D45" s="37"/>
      <c r="E45" s="37" t="s">
        <v>122</v>
      </c>
      <c r="F45" s="37"/>
      <c r="G45" s="38"/>
      <c r="H45" s="38"/>
      <c r="I45" s="38"/>
      <c r="J45" s="38">
        <v>6000</v>
      </c>
      <c r="K45" s="38"/>
      <c r="L45" s="38"/>
      <c r="M45" s="38"/>
      <c r="N45" s="38"/>
      <c r="O45" s="38"/>
      <c r="P45" s="38"/>
      <c r="Q45" s="39">
        <f t="shared" si="4"/>
        <v>6000</v>
      </c>
      <c r="R45" s="29">
        <v>3500</v>
      </c>
      <c r="S45" s="31">
        <f t="shared" si="1"/>
        <v>-2500</v>
      </c>
    </row>
    <row r="46" spans="1:19" x14ac:dyDescent="0.25">
      <c r="A46" s="37"/>
      <c r="B46" s="37"/>
      <c r="C46" s="37"/>
      <c r="D46" s="37"/>
      <c r="E46" s="37" t="s">
        <v>123</v>
      </c>
      <c r="F46" s="37"/>
      <c r="G46" s="38"/>
      <c r="H46" s="38"/>
      <c r="I46" s="38"/>
      <c r="J46" s="38">
        <v>2000</v>
      </c>
      <c r="K46" s="38"/>
      <c r="L46" s="38"/>
      <c r="M46" s="38"/>
      <c r="N46" s="38"/>
      <c r="O46" s="38">
        <v>4000</v>
      </c>
      <c r="P46" s="38">
        <v>4000</v>
      </c>
      <c r="Q46" s="39">
        <f t="shared" si="4"/>
        <v>10000</v>
      </c>
      <c r="R46" s="29">
        <v>10000</v>
      </c>
      <c r="S46" s="31">
        <f t="shared" si="1"/>
        <v>0</v>
      </c>
    </row>
    <row r="47" spans="1:19" x14ac:dyDescent="0.25">
      <c r="A47" s="37"/>
      <c r="B47" s="37"/>
      <c r="C47" s="37"/>
      <c r="D47" s="37"/>
      <c r="E47" s="37" t="s">
        <v>125</v>
      </c>
      <c r="F47" s="37"/>
      <c r="G47" s="38"/>
      <c r="H47" s="38"/>
      <c r="I47" s="38"/>
      <c r="J47" s="38">
        <v>1000</v>
      </c>
      <c r="K47" s="38"/>
      <c r="L47" s="38"/>
      <c r="M47" s="38"/>
      <c r="N47" s="38"/>
      <c r="O47" s="38">
        <v>500</v>
      </c>
      <c r="P47" s="38">
        <v>500</v>
      </c>
      <c r="Q47" s="39">
        <f t="shared" si="4"/>
        <v>2000</v>
      </c>
      <c r="R47" s="29">
        <v>2000</v>
      </c>
      <c r="S47" s="31">
        <f t="shared" si="1"/>
        <v>0</v>
      </c>
    </row>
    <row r="48" spans="1:19" x14ac:dyDescent="0.25">
      <c r="A48" s="37"/>
      <c r="B48" s="37"/>
      <c r="C48" s="37"/>
      <c r="D48" s="37"/>
      <c r="E48" s="37" t="s">
        <v>126</v>
      </c>
      <c r="F48" s="37"/>
      <c r="G48" s="38"/>
      <c r="H48" s="38"/>
      <c r="I48" s="38"/>
      <c r="J48" s="38">
        <v>2000</v>
      </c>
      <c r="K48" s="38"/>
      <c r="L48" s="38"/>
      <c r="M48" s="38"/>
      <c r="N48" s="38"/>
      <c r="O48" s="38"/>
      <c r="P48" s="38"/>
      <c r="Q48" s="39">
        <f t="shared" si="4"/>
        <v>2000</v>
      </c>
      <c r="R48" s="29">
        <v>2000</v>
      </c>
      <c r="S48" s="31">
        <f t="shared" si="1"/>
        <v>0</v>
      </c>
    </row>
    <row r="49" spans="1:21" x14ac:dyDescent="0.25">
      <c r="A49" s="37"/>
      <c r="B49" s="37"/>
      <c r="C49" s="37"/>
      <c r="D49" s="37"/>
      <c r="E49" s="37" t="s">
        <v>127</v>
      </c>
      <c r="F49" s="37"/>
      <c r="G49" s="38"/>
      <c r="H49" s="38"/>
      <c r="I49" s="38"/>
      <c r="J49" s="38">
        <v>825</v>
      </c>
      <c r="K49" s="38"/>
      <c r="L49" s="38"/>
      <c r="M49" s="38"/>
      <c r="N49" s="38"/>
      <c r="O49" s="38"/>
      <c r="P49" s="38"/>
      <c r="Q49" s="39">
        <f t="shared" si="4"/>
        <v>825</v>
      </c>
      <c r="R49" s="29">
        <v>825</v>
      </c>
      <c r="S49" s="31">
        <f t="shared" si="1"/>
        <v>0</v>
      </c>
    </row>
    <row r="50" spans="1:21" x14ac:dyDescent="0.25">
      <c r="A50" s="37"/>
      <c r="B50" s="37"/>
      <c r="C50" s="37"/>
      <c r="D50" s="37"/>
      <c r="E50" s="37" t="s">
        <v>128</v>
      </c>
      <c r="F50" s="37"/>
      <c r="G50" s="38"/>
      <c r="H50" s="38"/>
      <c r="I50" s="38"/>
      <c r="J50" s="38"/>
      <c r="K50" s="38"/>
      <c r="L50" s="38"/>
      <c r="M50" s="38"/>
      <c r="N50" s="38"/>
      <c r="O50" s="38">
        <v>500</v>
      </c>
      <c r="P50" s="38">
        <v>1000</v>
      </c>
      <c r="Q50" s="39">
        <f t="shared" si="4"/>
        <v>1500</v>
      </c>
      <c r="R50" s="29">
        <v>1500</v>
      </c>
      <c r="S50" s="31">
        <f t="shared" si="1"/>
        <v>0</v>
      </c>
    </row>
    <row r="51" spans="1:21" x14ac:dyDescent="0.25">
      <c r="A51" s="37"/>
      <c r="B51" s="37"/>
      <c r="C51" s="37"/>
      <c r="D51" s="37"/>
      <c r="E51" s="37" t="s">
        <v>130</v>
      </c>
      <c r="F51" s="37"/>
      <c r="G51" s="38"/>
      <c r="H51" s="38"/>
      <c r="I51" s="38"/>
      <c r="J51" s="38">
        <v>14000</v>
      </c>
      <c r="K51" s="38"/>
      <c r="L51" s="38"/>
      <c r="M51" s="38"/>
      <c r="N51" s="38"/>
      <c r="O51" s="38">
        <v>4000</v>
      </c>
      <c r="P51" s="38">
        <v>4000</v>
      </c>
      <c r="Q51" s="39">
        <f t="shared" si="4"/>
        <v>22000</v>
      </c>
      <c r="R51" s="29">
        <v>20000</v>
      </c>
      <c r="S51" s="31">
        <f t="shared" si="1"/>
        <v>-2000</v>
      </c>
    </row>
    <row r="52" spans="1:21" x14ac:dyDescent="0.25">
      <c r="A52" s="37"/>
      <c r="B52" s="37"/>
      <c r="C52" s="37"/>
      <c r="D52" s="37"/>
      <c r="E52" s="37" t="s">
        <v>131</v>
      </c>
      <c r="F52" s="37"/>
      <c r="G52" s="38"/>
      <c r="H52" s="38"/>
      <c r="I52" s="38"/>
      <c r="J52" s="38"/>
      <c r="K52" s="38"/>
      <c r="L52" s="38">
        <v>3100</v>
      </c>
      <c r="M52" s="38"/>
      <c r="N52" s="38"/>
      <c r="O52" s="38">
        <v>1750</v>
      </c>
      <c r="P52" s="38">
        <v>1600</v>
      </c>
      <c r="Q52" s="39">
        <f t="shared" si="4"/>
        <v>6450</v>
      </c>
      <c r="R52" s="29">
        <v>6450</v>
      </c>
      <c r="S52" s="31">
        <f t="shared" si="1"/>
        <v>0</v>
      </c>
    </row>
    <row r="53" spans="1:21" x14ac:dyDescent="0.25">
      <c r="A53" s="37"/>
      <c r="B53" s="37"/>
      <c r="C53" s="37"/>
      <c r="D53" s="37"/>
      <c r="E53" s="37" t="s">
        <v>132</v>
      </c>
      <c r="F53" s="37"/>
      <c r="G53" s="38"/>
      <c r="H53" s="38">
        <v>200</v>
      </c>
      <c r="I53" s="38"/>
      <c r="J53" s="38">
        <v>2500</v>
      </c>
      <c r="K53" s="38"/>
      <c r="L53" s="38"/>
      <c r="M53" s="38"/>
      <c r="N53" s="38"/>
      <c r="O53" s="38">
        <v>1300</v>
      </c>
      <c r="P53" s="38">
        <v>500</v>
      </c>
      <c r="Q53" s="39">
        <f t="shared" si="4"/>
        <v>4500</v>
      </c>
      <c r="R53" s="29">
        <v>4500</v>
      </c>
      <c r="S53" s="31">
        <f t="shared" si="1"/>
        <v>0</v>
      </c>
    </row>
    <row r="54" spans="1:21" x14ac:dyDescent="0.25">
      <c r="A54" s="37"/>
      <c r="B54" s="37"/>
      <c r="C54" s="37"/>
      <c r="D54" s="37"/>
      <c r="E54" s="37" t="s">
        <v>133</v>
      </c>
      <c r="F54" s="37"/>
      <c r="G54" s="38"/>
      <c r="H54" s="38"/>
      <c r="I54" s="38"/>
      <c r="J54" s="38">
        <v>1800</v>
      </c>
      <c r="K54" s="38"/>
      <c r="L54" s="38"/>
      <c r="M54" s="38"/>
      <c r="N54" s="38"/>
      <c r="O54" s="38">
        <v>1000</v>
      </c>
      <c r="P54" s="38">
        <v>2500</v>
      </c>
      <c r="Q54" s="39">
        <f t="shared" si="4"/>
        <v>5300</v>
      </c>
      <c r="R54" s="29">
        <v>5300</v>
      </c>
      <c r="S54" s="31">
        <f t="shared" si="1"/>
        <v>0</v>
      </c>
    </row>
    <row r="55" spans="1:21" x14ac:dyDescent="0.25">
      <c r="A55" s="37"/>
      <c r="B55" s="37"/>
      <c r="C55" s="37"/>
      <c r="D55" s="37"/>
      <c r="E55" s="37" t="s">
        <v>134</v>
      </c>
      <c r="F55" s="37"/>
      <c r="G55" s="38"/>
      <c r="H55" s="38"/>
      <c r="I55" s="38"/>
      <c r="J55" s="38">
        <v>350</v>
      </c>
      <c r="K55" s="38"/>
      <c r="L55" s="38"/>
      <c r="M55" s="38"/>
      <c r="N55" s="38"/>
      <c r="O55" s="38"/>
      <c r="P55" s="38"/>
      <c r="Q55" s="39">
        <f t="shared" si="4"/>
        <v>350</v>
      </c>
      <c r="R55" s="29">
        <v>350</v>
      </c>
      <c r="S55" s="31">
        <f t="shared" si="1"/>
        <v>0</v>
      </c>
    </row>
    <row r="56" spans="1:21" x14ac:dyDescent="0.25">
      <c r="A56" s="37"/>
      <c r="B56" s="37"/>
      <c r="C56" s="37"/>
      <c r="D56" s="37"/>
      <c r="E56" s="37" t="s">
        <v>135</v>
      </c>
      <c r="F56" s="37"/>
      <c r="G56" s="38"/>
      <c r="H56" s="38"/>
      <c r="I56" s="38"/>
      <c r="J56" s="38">
        <v>750</v>
      </c>
      <c r="K56" s="38"/>
      <c r="L56" s="38"/>
      <c r="M56" s="38"/>
      <c r="N56" s="38"/>
      <c r="O56" s="38">
        <v>50</v>
      </c>
      <c r="P56" s="38">
        <v>50</v>
      </c>
      <c r="Q56" s="39">
        <f t="shared" si="4"/>
        <v>850</v>
      </c>
      <c r="R56" s="29">
        <v>850</v>
      </c>
      <c r="S56" s="31">
        <f t="shared" si="1"/>
        <v>0</v>
      </c>
    </row>
    <row r="57" spans="1:21" x14ac:dyDescent="0.25">
      <c r="A57" s="37"/>
      <c r="B57" s="37"/>
      <c r="C57" s="37"/>
      <c r="D57" s="37"/>
      <c r="E57" s="37" t="s">
        <v>136</v>
      </c>
      <c r="F57" s="37"/>
      <c r="G57" s="38"/>
      <c r="H57" s="38">
        <v>500</v>
      </c>
      <c r="I57" s="38"/>
      <c r="J57" s="38">
        <v>1000</v>
      </c>
      <c r="K57" s="38"/>
      <c r="L57" s="38"/>
      <c r="M57" s="38"/>
      <c r="N57" s="38">
        <v>1000</v>
      </c>
      <c r="O57" s="38">
        <v>750</v>
      </c>
      <c r="P57" s="38">
        <v>750</v>
      </c>
      <c r="Q57" s="39">
        <f t="shared" si="4"/>
        <v>4000</v>
      </c>
      <c r="R57" s="29">
        <v>4000</v>
      </c>
      <c r="S57" s="31">
        <f t="shared" si="1"/>
        <v>0</v>
      </c>
    </row>
    <row r="58" spans="1:21" x14ac:dyDescent="0.25">
      <c r="A58" s="37"/>
      <c r="B58" s="37"/>
      <c r="C58" s="37"/>
      <c r="D58" s="37"/>
      <c r="E58" s="37" t="s">
        <v>137</v>
      </c>
      <c r="F58" s="37"/>
      <c r="G58" s="38"/>
      <c r="H58" s="38">
        <v>5000</v>
      </c>
      <c r="I58" s="38"/>
      <c r="J58" s="38">
        <v>300</v>
      </c>
      <c r="K58" s="38"/>
      <c r="L58" s="38"/>
      <c r="M58" s="38">
        <v>1500</v>
      </c>
      <c r="N58" s="38"/>
      <c r="O58" s="38"/>
      <c r="P58" s="38"/>
      <c r="Q58" s="39">
        <f t="shared" si="4"/>
        <v>6800</v>
      </c>
      <c r="R58" s="29">
        <v>6000</v>
      </c>
      <c r="S58" s="31">
        <f t="shared" si="1"/>
        <v>-800</v>
      </c>
    </row>
    <row r="59" spans="1:21" x14ac:dyDescent="0.25">
      <c r="A59" s="37"/>
      <c r="B59" s="37"/>
      <c r="C59" s="37"/>
      <c r="D59" s="37"/>
      <c r="E59" s="37" t="s">
        <v>138</v>
      </c>
      <c r="F59" s="37"/>
      <c r="G59" s="38"/>
      <c r="H59" s="38"/>
      <c r="I59" s="38"/>
      <c r="J59" s="38">
        <v>2500</v>
      </c>
      <c r="K59" s="38"/>
      <c r="L59" s="38"/>
      <c r="M59" s="38"/>
      <c r="N59" s="38"/>
      <c r="O59" s="38">
        <v>500</v>
      </c>
      <c r="P59" s="38">
        <v>500</v>
      </c>
      <c r="Q59" s="39">
        <f t="shared" si="4"/>
        <v>3500</v>
      </c>
      <c r="R59" s="29">
        <v>3500</v>
      </c>
      <c r="S59" s="31">
        <f t="shared" si="1"/>
        <v>0</v>
      </c>
    </row>
    <row r="60" spans="1:21" x14ac:dyDescent="0.25">
      <c r="A60" s="37"/>
      <c r="B60" s="37"/>
      <c r="C60" s="37"/>
      <c r="D60" s="37"/>
      <c r="E60" s="37" t="s">
        <v>190</v>
      </c>
      <c r="F60" s="37"/>
      <c r="G60" s="38"/>
      <c r="H60" s="38"/>
      <c r="I60" s="38"/>
      <c r="J60" s="38"/>
      <c r="K60" s="38"/>
      <c r="L60" s="38"/>
      <c r="M60" s="38">
        <v>1500</v>
      </c>
      <c r="N60" s="38"/>
      <c r="O60" s="38"/>
      <c r="P60" s="38"/>
      <c r="Q60" s="39">
        <f t="shared" si="4"/>
        <v>1500</v>
      </c>
      <c r="R60" s="29">
        <v>1400</v>
      </c>
      <c r="S60" s="31">
        <f t="shared" si="1"/>
        <v>-100</v>
      </c>
    </row>
    <row r="61" spans="1:21" x14ac:dyDescent="0.25">
      <c r="A61" s="37"/>
      <c r="B61" s="37"/>
      <c r="C61" s="37"/>
      <c r="D61" s="37"/>
      <c r="E61" s="37" t="s">
        <v>141</v>
      </c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S61" s="31">
        <f t="shared" si="1"/>
        <v>0</v>
      </c>
    </row>
    <row r="62" spans="1:21" x14ac:dyDescent="0.25">
      <c r="A62" s="37"/>
      <c r="B62" s="37"/>
      <c r="C62" s="37"/>
      <c r="D62" s="37"/>
      <c r="E62" s="37"/>
      <c r="F62" s="37" t="s">
        <v>142</v>
      </c>
      <c r="G62" s="38"/>
      <c r="H62" s="38">
        <v>500</v>
      </c>
      <c r="I62" s="38"/>
      <c r="J62" s="38">
        <v>18500</v>
      </c>
      <c r="K62" s="38"/>
      <c r="L62" s="38"/>
      <c r="M62" s="38"/>
      <c r="N62" s="38"/>
      <c r="O62" s="38">
        <v>6500</v>
      </c>
      <c r="P62" s="38">
        <v>6500</v>
      </c>
      <c r="Q62" s="39">
        <f>ROUND(SUM(G62:P62),5)</f>
        <v>32000</v>
      </c>
      <c r="R62" s="29">
        <v>32000</v>
      </c>
      <c r="S62" s="31">
        <f t="shared" si="1"/>
        <v>0</v>
      </c>
    </row>
    <row r="63" spans="1:21" x14ac:dyDescent="0.25">
      <c r="A63" s="37"/>
      <c r="B63" s="37"/>
      <c r="C63" s="37"/>
      <c r="D63" s="37"/>
      <c r="E63" s="37"/>
      <c r="F63" s="37" t="s">
        <v>143</v>
      </c>
      <c r="G63" s="38"/>
      <c r="H63" s="38">
        <v>3350</v>
      </c>
      <c r="I63" s="38"/>
      <c r="J63" s="38">
        <v>20550</v>
      </c>
      <c r="K63" s="38"/>
      <c r="L63" s="38"/>
      <c r="M63" s="38">
        <v>1500</v>
      </c>
      <c r="N63" s="38"/>
      <c r="O63" s="38">
        <v>10300</v>
      </c>
      <c r="P63" s="38">
        <v>10300</v>
      </c>
      <c r="Q63" s="39">
        <f>ROUND(SUM(G63:P63),5)</f>
        <v>46000</v>
      </c>
      <c r="R63" s="29">
        <v>46000</v>
      </c>
      <c r="S63" s="31">
        <f t="shared" si="1"/>
        <v>0</v>
      </c>
    </row>
    <row r="64" spans="1:21" ht="15.75" thickBot="1" x14ac:dyDescent="0.3">
      <c r="A64" s="37"/>
      <c r="B64" s="37"/>
      <c r="C64" s="37"/>
      <c r="D64" s="37"/>
      <c r="E64" s="37"/>
      <c r="F64" s="37" t="s">
        <v>144</v>
      </c>
      <c r="G64" s="38"/>
      <c r="H64" s="44"/>
      <c r="I64" s="38"/>
      <c r="J64" s="44">
        <f>15450+1500</f>
        <v>16950</v>
      </c>
      <c r="K64" s="38"/>
      <c r="L64" s="38"/>
      <c r="M64" s="44"/>
      <c r="N64" s="44">
        <f>33681-1500</f>
        <v>32181</v>
      </c>
      <c r="O64" s="44"/>
      <c r="P64" s="44"/>
      <c r="Q64" s="45">
        <f>ROUND(SUM(G64:P64),5)</f>
        <v>49131</v>
      </c>
      <c r="R64" s="29">
        <v>49131</v>
      </c>
      <c r="S64" s="31">
        <f t="shared" si="1"/>
        <v>0</v>
      </c>
      <c r="U64">
        <v>49131</v>
      </c>
    </row>
    <row r="65" spans="1:19" x14ac:dyDescent="0.25">
      <c r="A65" s="37"/>
      <c r="B65" s="37"/>
      <c r="C65" s="37"/>
      <c r="D65" s="37"/>
      <c r="E65" s="37" t="s">
        <v>146</v>
      </c>
      <c r="F65" s="37"/>
      <c r="G65" s="38"/>
      <c r="H65" s="38">
        <f>ROUND(SUM(H61:H64),5)</f>
        <v>3850</v>
      </c>
      <c r="I65" s="38"/>
      <c r="J65" s="38">
        <f>ROUND(SUM(J61:J64),5)</f>
        <v>56000</v>
      </c>
      <c r="K65" s="38"/>
      <c r="L65" s="38"/>
      <c r="M65" s="38">
        <f>ROUND(SUM(M61:M64),5)</f>
        <v>1500</v>
      </c>
      <c r="N65" s="38">
        <f>ROUND(SUM(N61:N64),5)</f>
        <v>32181</v>
      </c>
      <c r="O65" s="38">
        <f>ROUND(SUM(O61:O64),5)</f>
        <v>16800</v>
      </c>
      <c r="P65" s="38">
        <f>ROUND(SUM(P61:P64),5)</f>
        <v>16800</v>
      </c>
      <c r="Q65" s="39">
        <f>ROUND(SUM(G65:P65),5)</f>
        <v>127131</v>
      </c>
      <c r="S65" s="31"/>
    </row>
    <row r="66" spans="1:19" x14ac:dyDescent="0.25">
      <c r="A66" s="37"/>
      <c r="B66" s="37"/>
      <c r="C66" s="37"/>
      <c r="D66" s="37"/>
      <c r="E66" s="37" t="s">
        <v>147</v>
      </c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S66" s="31"/>
    </row>
    <row r="67" spans="1:19" x14ac:dyDescent="0.25">
      <c r="A67" s="37"/>
      <c r="B67" s="37"/>
      <c r="C67" s="37"/>
      <c r="D67" s="37"/>
      <c r="E67" s="37"/>
      <c r="F67" s="37" t="s">
        <v>143</v>
      </c>
      <c r="G67" s="38"/>
      <c r="H67" s="38"/>
      <c r="I67" s="38"/>
      <c r="J67" s="38"/>
      <c r="K67" s="38"/>
      <c r="L67" s="38"/>
      <c r="M67" s="38">
        <v>96</v>
      </c>
      <c r="N67" s="38"/>
      <c r="O67" s="38"/>
      <c r="P67" s="38"/>
      <c r="Q67" s="39">
        <f>ROUND(SUM(G67:P67),5)</f>
        <v>96</v>
      </c>
      <c r="S67" s="31"/>
    </row>
    <row r="68" spans="1:19" x14ac:dyDescent="0.25">
      <c r="A68" s="37"/>
      <c r="B68" s="37"/>
      <c r="C68" s="37"/>
      <c r="D68" s="37"/>
      <c r="E68" s="37"/>
      <c r="F68" s="37" t="s">
        <v>144</v>
      </c>
      <c r="G68" s="38"/>
      <c r="H68" s="38"/>
      <c r="I68" s="38"/>
      <c r="J68" s="38"/>
      <c r="K68" s="38"/>
      <c r="L68" s="38"/>
      <c r="M68" s="38"/>
      <c r="N68" s="38">
        <v>2526</v>
      </c>
      <c r="O68" s="38"/>
      <c r="P68" s="38"/>
      <c r="Q68" s="39">
        <f>ROUND(SUM(G68:P68),5)</f>
        <v>2526</v>
      </c>
      <c r="S68" s="31"/>
    </row>
    <row r="69" spans="1:19" ht="15.75" thickBot="1" x14ac:dyDescent="0.3">
      <c r="A69" s="37"/>
      <c r="B69" s="37"/>
      <c r="C69" s="37"/>
      <c r="D69" s="37"/>
      <c r="E69" s="37"/>
      <c r="F69" s="37" t="s">
        <v>148</v>
      </c>
      <c r="G69" s="38"/>
      <c r="H69" s="44">
        <v>300</v>
      </c>
      <c r="I69" s="38"/>
      <c r="J69" s="44">
        <v>4078</v>
      </c>
      <c r="K69" s="38"/>
      <c r="L69" s="38"/>
      <c r="M69" s="44"/>
      <c r="N69" s="44"/>
      <c r="O69" s="44">
        <v>1500</v>
      </c>
      <c r="P69" s="44">
        <v>1500</v>
      </c>
      <c r="Q69" s="45">
        <f>ROUND(SUM(G69:P69),5)</f>
        <v>7378</v>
      </c>
      <c r="S69" s="31"/>
    </row>
    <row r="70" spans="1:19" x14ac:dyDescent="0.25">
      <c r="A70" s="37"/>
      <c r="B70" s="37"/>
      <c r="C70" s="37"/>
      <c r="D70" s="37"/>
      <c r="E70" s="37" t="s">
        <v>149</v>
      </c>
      <c r="F70" s="37"/>
      <c r="G70" s="38"/>
      <c r="H70" s="38">
        <f>ROUND(SUM(H66:H69),5)</f>
        <v>300</v>
      </c>
      <c r="I70" s="38"/>
      <c r="J70" s="38">
        <f>ROUND(SUM(J66:J69),5)</f>
        <v>4078</v>
      </c>
      <c r="K70" s="38"/>
      <c r="L70" s="38"/>
      <c r="M70" s="38">
        <f>ROUND(SUM(M66:M69),5)</f>
        <v>96</v>
      </c>
      <c r="N70" s="38">
        <f>ROUND(SUM(N66:N69),5)</f>
        <v>2526</v>
      </c>
      <c r="O70" s="38">
        <f>ROUND(SUM(O66:O69),5)</f>
        <v>1500</v>
      </c>
      <c r="P70" s="38">
        <f>ROUND(SUM(P66:P69),5)</f>
        <v>1500</v>
      </c>
      <c r="Q70" s="39">
        <f>ROUND(SUM(G70:P70),5)</f>
        <v>10000</v>
      </c>
      <c r="R70" s="29">
        <v>10000</v>
      </c>
      <c r="S70" s="31">
        <f t="shared" si="1"/>
        <v>0</v>
      </c>
    </row>
    <row r="71" spans="1:19" x14ac:dyDescent="0.25">
      <c r="A71" s="37"/>
      <c r="B71" s="37"/>
      <c r="C71" s="37"/>
      <c r="D71" s="37"/>
      <c r="E71" s="37" t="s">
        <v>150</v>
      </c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  <c r="S71" s="31">
        <f t="shared" si="1"/>
        <v>0</v>
      </c>
    </row>
    <row r="72" spans="1:19" x14ac:dyDescent="0.25">
      <c r="A72" s="37"/>
      <c r="B72" s="37"/>
      <c r="C72" s="37"/>
      <c r="D72" s="37"/>
      <c r="E72" s="37"/>
      <c r="F72" s="37" t="s">
        <v>151</v>
      </c>
      <c r="G72" s="38"/>
      <c r="H72" s="38"/>
      <c r="I72" s="38"/>
      <c r="J72" s="38"/>
      <c r="K72" s="38"/>
      <c r="L72" s="38">
        <v>2500</v>
      </c>
      <c r="M72" s="38"/>
      <c r="N72" s="38"/>
      <c r="O72" s="38"/>
      <c r="P72" s="38"/>
      <c r="Q72" s="39">
        <f t="shared" ref="Q72:Q83" si="5">ROUND(SUM(G72:P72),5)</f>
        <v>2500</v>
      </c>
      <c r="R72" s="29">
        <v>2500</v>
      </c>
      <c r="S72" s="31">
        <f t="shared" si="1"/>
        <v>0</v>
      </c>
    </row>
    <row r="73" spans="1:19" x14ac:dyDescent="0.25">
      <c r="A73" s="37"/>
      <c r="B73" s="37"/>
      <c r="C73" s="37"/>
      <c r="D73" s="37"/>
      <c r="E73" s="37"/>
      <c r="F73" s="37" t="s">
        <v>152</v>
      </c>
      <c r="G73" s="38"/>
      <c r="H73" s="38"/>
      <c r="I73" s="38"/>
      <c r="J73" s="38"/>
      <c r="K73" s="38"/>
      <c r="L73" s="38"/>
      <c r="M73" s="38"/>
      <c r="N73" s="38">
        <v>1000</v>
      </c>
      <c r="O73" s="38"/>
      <c r="P73" s="38"/>
      <c r="Q73" s="39">
        <f t="shared" si="5"/>
        <v>1000</v>
      </c>
      <c r="R73" s="29">
        <v>1000</v>
      </c>
      <c r="S73" s="31">
        <f t="shared" si="1"/>
        <v>0</v>
      </c>
    </row>
    <row r="74" spans="1:19" x14ac:dyDescent="0.25">
      <c r="A74" s="37"/>
      <c r="B74" s="37"/>
      <c r="C74" s="37"/>
      <c r="D74" s="37"/>
      <c r="E74" s="37"/>
      <c r="F74" s="37" t="s">
        <v>153</v>
      </c>
      <c r="G74" s="38"/>
      <c r="H74" s="38"/>
      <c r="I74" s="38"/>
      <c r="J74" s="38"/>
      <c r="K74" s="38"/>
      <c r="L74" s="38"/>
      <c r="M74" s="38"/>
      <c r="N74" s="38">
        <v>6000</v>
      </c>
      <c r="O74" s="38"/>
      <c r="P74" s="38"/>
      <c r="Q74" s="39">
        <f t="shared" si="5"/>
        <v>6000</v>
      </c>
      <c r="R74" s="29">
        <v>6000</v>
      </c>
      <c r="S74" s="31">
        <f t="shared" si="1"/>
        <v>0</v>
      </c>
    </row>
    <row r="75" spans="1:19" ht="15.75" thickBot="1" x14ac:dyDescent="0.3">
      <c r="A75" s="37"/>
      <c r="B75" s="37"/>
      <c r="C75" s="37"/>
      <c r="D75" s="37"/>
      <c r="E75" s="37"/>
      <c r="F75" s="37" t="s">
        <v>154</v>
      </c>
      <c r="G75" s="38"/>
      <c r="H75" s="38"/>
      <c r="I75" s="38"/>
      <c r="J75" s="38"/>
      <c r="K75" s="44">
        <v>500</v>
      </c>
      <c r="L75" s="44"/>
      <c r="M75" s="38"/>
      <c r="N75" s="44">
        <v>250</v>
      </c>
      <c r="O75" s="38"/>
      <c r="P75" s="38"/>
      <c r="Q75" s="45">
        <f t="shared" si="5"/>
        <v>750</v>
      </c>
      <c r="R75" s="29">
        <v>750</v>
      </c>
      <c r="S75" s="31">
        <f t="shared" ref="S75:S93" si="6">R75-Q75</f>
        <v>0</v>
      </c>
    </row>
    <row r="76" spans="1:19" x14ac:dyDescent="0.25">
      <c r="A76" s="37"/>
      <c r="B76" s="37"/>
      <c r="C76" s="37"/>
      <c r="D76" s="37"/>
      <c r="E76" s="37" t="s">
        <v>155</v>
      </c>
      <c r="F76" s="37"/>
      <c r="G76" s="38"/>
      <c r="H76" s="38"/>
      <c r="I76" s="38"/>
      <c r="J76" s="38"/>
      <c r="K76" s="38">
        <f>ROUND(SUM(K71:K75),5)</f>
        <v>500</v>
      </c>
      <c r="L76" s="38">
        <f>ROUND(SUM(L71:L75),5)</f>
        <v>2500</v>
      </c>
      <c r="M76" s="38"/>
      <c r="N76" s="38">
        <f>ROUND(SUM(N71:N75),5)</f>
        <v>7250</v>
      </c>
      <c r="O76" s="38"/>
      <c r="P76" s="38"/>
      <c r="Q76" s="39">
        <f t="shared" si="5"/>
        <v>10250</v>
      </c>
      <c r="S76" s="31"/>
    </row>
    <row r="77" spans="1:19" x14ac:dyDescent="0.25">
      <c r="A77" s="37"/>
      <c r="B77" s="37"/>
      <c r="C77" s="37"/>
      <c r="D77" s="37"/>
      <c r="E77" s="37" t="s">
        <v>156</v>
      </c>
      <c r="F77" s="37"/>
      <c r="G77" s="38"/>
      <c r="H77" s="38"/>
      <c r="I77" s="38"/>
      <c r="J77" s="38">
        <v>300</v>
      </c>
      <c r="K77" s="38"/>
      <c r="L77" s="38"/>
      <c r="M77" s="38"/>
      <c r="N77" s="38"/>
      <c r="O77" s="38">
        <v>750</v>
      </c>
      <c r="P77" s="38">
        <v>750</v>
      </c>
      <c r="Q77" s="39">
        <f t="shared" si="5"/>
        <v>1800</v>
      </c>
      <c r="R77" s="29">
        <v>1800</v>
      </c>
      <c r="S77" s="31">
        <f t="shared" si="6"/>
        <v>0</v>
      </c>
    </row>
    <row r="78" spans="1:19" x14ac:dyDescent="0.25">
      <c r="A78" s="37"/>
      <c r="B78" s="37"/>
      <c r="C78" s="37"/>
      <c r="D78" s="37"/>
      <c r="E78" s="37" t="s">
        <v>157</v>
      </c>
      <c r="F78" s="37"/>
      <c r="G78" s="38"/>
      <c r="H78" s="38">
        <v>500</v>
      </c>
      <c r="I78" s="38"/>
      <c r="J78" s="38">
        <v>14500</v>
      </c>
      <c r="K78" s="38"/>
      <c r="L78" s="38"/>
      <c r="M78" s="38">
        <v>500</v>
      </c>
      <c r="N78" s="38">
        <v>1500</v>
      </c>
      <c r="O78" s="38">
        <v>175</v>
      </c>
      <c r="P78" s="38">
        <v>1200</v>
      </c>
      <c r="Q78" s="39">
        <f t="shared" si="5"/>
        <v>18375</v>
      </c>
      <c r="R78" s="29">
        <v>18375</v>
      </c>
      <c r="S78" s="31">
        <f t="shared" si="6"/>
        <v>0</v>
      </c>
    </row>
    <row r="79" spans="1:19" x14ac:dyDescent="0.25">
      <c r="A79" s="37"/>
      <c r="B79" s="37"/>
      <c r="C79" s="37"/>
      <c r="D79" s="37"/>
      <c r="E79" s="37" t="s">
        <v>160</v>
      </c>
      <c r="F79" s="37"/>
      <c r="G79" s="38"/>
      <c r="H79" s="38"/>
      <c r="I79" s="38"/>
      <c r="J79" s="38">
        <v>8000</v>
      </c>
      <c r="K79" s="38"/>
      <c r="L79" s="38"/>
      <c r="M79" s="38"/>
      <c r="N79" s="38"/>
      <c r="O79" s="38">
        <v>14000</v>
      </c>
      <c r="P79" s="38">
        <v>12000</v>
      </c>
      <c r="Q79" s="39">
        <f t="shared" si="5"/>
        <v>34000</v>
      </c>
      <c r="R79" s="29">
        <v>34000</v>
      </c>
      <c r="S79" s="31">
        <f t="shared" si="6"/>
        <v>0</v>
      </c>
    </row>
    <row r="80" spans="1:19" x14ac:dyDescent="0.25">
      <c r="A80" s="37"/>
      <c r="B80" s="37"/>
      <c r="C80" s="37"/>
      <c r="D80" s="37"/>
      <c r="E80" s="37" t="s">
        <v>161</v>
      </c>
      <c r="F80" s="37"/>
      <c r="G80" s="38">
        <v>45000</v>
      </c>
      <c r="H80" s="38"/>
      <c r="I80" s="38"/>
      <c r="J80" s="38"/>
      <c r="K80" s="38"/>
      <c r="L80" s="38"/>
      <c r="M80" s="38"/>
      <c r="N80" s="38"/>
      <c r="O80" s="38"/>
      <c r="P80" s="38"/>
      <c r="Q80" s="39">
        <f t="shared" si="5"/>
        <v>45000</v>
      </c>
      <c r="R80" s="29">
        <v>45000</v>
      </c>
      <c r="S80" s="31">
        <f t="shared" si="6"/>
        <v>0</v>
      </c>
    </row>
    <row r="81" spans="1:19" x14ac:dyDescent="0.25">
      <c r="A81" s="37"/>
      <c r="B81" s="37"/>
      <c r="C81" s="37"/>
      <c r="D81" s="37"/>
      <c r="E81" s="37" t="s">
        <v>162</v>
      </c>
      <c r="F81" s="37"/>
      <c r="G81" s="38"/>
      <c r="H81" s="38"/>
      <c r="I81" s="38"/>
      <c r="J81" s="38"/>
      <c r="K81" s="38"/>
      <c r="L81" s="38"/>
      <c r="M81" s="38"/>
      <c r="N81" s="38"/>
      <c r="O81" s="38">
        <v>425</v>
      </c>
      <c r="P81" s="38">
        <v>2100</v>
      </c>
      <c r="Q81" s="39">
        <f t="shared" si="5"/>
        <v>2525</v>
      </c>
      <c r="R81" s="29">
        <v>2525</v>
      </c>
      <c r="S81" s="31">
        <f t="shared" si="6"/>
        <v>0</v>
      </c>
    </row>
    <row r="82" spans="1:19" x14ac:dyDescent="0.25">
      <c r="A82" s="37"/>
      <c r="B82" s="37"/>
      <c r="C82" s="37"/>
      <c r="D82" s="37"/>
      <c r="E82" s="37" t="s">
        <v>163</v>
      </c>
      <c r="F82" s="37"/>
      <c r="G82" s="38"/>
      <c r="H82" s="38"/>
      <c r="I82" s="38"/>
      <c r="J82" s="38"/>
      <c r="K82" s="38"/>
      <c r="L82" s="38"/>
      <c r="M82" s="38"/>
      <c r="N82" s="38"/>
      <c r="O82" s="38">
        <v>4000</v>
      </c>
      <c r="P82" s="38">
        <v>400</v>
      </c>
      <c r="Q82" s="39">
        <f t="shared" si="5"/>
        <v>4400</v>
      </c>
      <c r="R82" s="29">
        <v>4400</v>
      </c>
      <c r="S82" s="31">
        <f t="shared" si="6"/>
        <v>0</v>
      </c>
    </row>
    <row r="83" spans="1:19" x14ac:dyDescent="0.25">
      <c r="A83" s="37"/>
      <c r="B83" s="37"/>
      <c r="C83" s="37"/>
      <c r="D83" s="37"/>
      <c r="E83" s="37" t="s">
        <v>164</v>
      </c>
      <c r="F83" s="37"/>
      <c r="G83" s="38"/>
      <c r="H83" s="38"/>
      <c r="I83" s="38"/>
      <c r="J83" s="38"/>
      <c r="K83" s="38"/>
      <c r="L83" s="38"/>
      <c r="M83" s="38"/>
      <c r="N83" s="38"/>
      <c r="O83" s="38">
        <v>750</v>
      </c>
      <c r="P83" s="38">
        <v>750</v>
      </c>
      <c r="Q83" s="39">
        <f t="shared" si="5"/>
        <v>1500</v>
      </c>
      <c r="R83" s="29">
        <v>1500</v>
      </c>
      <c r="S83" s="31">
        <f t="shared" si="6"/>
        <v>0</v>
      </c>
    </row>
    <row r="84" spans="1:19" x14ac:dyDescent="0.25">
      <c r="A84" s="37"/>
      <c r="B84" s="37"/>
      <c r="C84" s="37"/>
      <c r="D84" s="37"/>
      <c r="E84" s="37" t="s">
        <v>165</v>
      </c>
      <c r="F84" s="37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  <c r="S84" s="31">
        <f t="shared" si="6"/>
        <v>0</v>
      </c>
    </row>
    <row r="85" spans="1:19" x14ac:dyDescent="0.25">
      <c r="A85" s="37"/>
      <c r="B85" s="37"/>
      <c r="C85" s="37"/>
      <c r="D85" s="37"/>
      <c r="E85" s="37"/>
      <c r="F85" s="37" t="s">
        <v>166</v>
      </c>
      <c r="G85" s="38"/>
      <c r="H85" s="38"/>
      <c r="I85" s="38"/>
      <c r="J85" s="38">
        <v>8500</v>
      </c>
      <c r="K85" s="38"/>
      <c r="L85" s="38"/>
      <c r="M85" s="38"/>
      <c r="N85" s="38"/>
      <c r="O85" s="38">
        <v>4600</v>
      </c>
      <c r="P85" s="38">
        <v>4600</v>
      </c>
      <c r="Q85" s="39">
        <f t="shared" ref="Q85:Q94" si="7">ROUND(SUM(G85:P85),5)</f>
        <v>17700</v>
      </c>
      <c r="R85" s="29">
        <v>17700</v>
      </c>
      <c r="S85" s="31">
        <f t="shared" si="6"/>
        <v>0</v>
      </c>
    </row>
    <row r="86" spans="1:19" x14ac:dyDescent="0.25">
      <c r="A86" s="37"/>
      <c r="B86" s="37"/>
      <c r="C86" s="37"/>
      <c r="D86" s="37"/>
      <c r="E86" s="37"/>
      <c r="F86" s="37" t="s">
        <v>167</v>
      </c>
      <c r="G86" s="38"/>
      <c r="H86" s="38"/>
      <c r="I86" s="38"/>
      <c r="J86" s="38">
        <v>2500</v>
      </c>
      <c r="K86" s="38"/>
      <c r="L86" s="38"/>
      <c r="M86" s="38"/>
      <c r="N86" s="38"/>
      <c r="O86" s="38">
        <v>750</v>
      </c>
      <c r="P86" s="38"/>
      <c r="Q86" s="39">
        <f t="shared" si="7"/>
        <v>3250</v>
      </c>
      <c r="R86" s="29">
        <v>3250</v>
      </c>
      <c r="S86" s="31">
        <f t="shared" si="6"/>
        <v>0</v>
      </c>
    </row>
    <row r="87" spans="1:19" x14ac:dyDescent="0.25">
      <c r="A87" s="37"/>
      <c r="B87" s="37"/>
      <c r="C87" s="37"/>
      <c r="D87" s="37"/>
      <c r="E87" s="37"/>
      <c r="F87" s="37" t="s">
        <v>168</v>
      </c>
      <c r="G87" s="38"/>
      <c r="H87" s="38"/>
      <c r="I87" s="38"/>
      <c r="J87" s="38"/>
      <c r="K87" s="38"/>
      <c r="L87" s="38">
        <v>13500</v>
      </c>
      <c r="M87" s="38"/>
      <c r="N87" s="38"/>
      <c r="O87" s="38"/>
      <c r="P87" s="38"/>
      <c r="Q87" s="39">
        <f t="shared" si="7"/>
        <v>13500</v>
      </c>
      <c r="R87" s="29">
        <v>13500</v>
      </c>
      <c r="S87" s="31">
        <f t="shared" si="6"/>
        <v>0</v>
      </c>
    </row>
    <row r="88" spans="1:19" x14ac:dyDescent="0.25">
      <c r="A88" s="37"/>
      <c r="B88" s="37"/>
      <c r="C88" s="37"/>
      <c r="D88" s="37"/>
      <c r="E88" s="37"/>
      <c r="F88" s="37" t="s">
        <v>169</v>
      </c>
      <c r="G88" s="38"/>
      <c r="H88" s="38"/>
      <c r="I88" s="38"/>
      <c r="J88" s="38">
        <v>4500</v>
      </c>
      <c r="K88" s="38"/>
      <c r="L88" s="38"/>
      <c r="M88" s="38"/>
      <c r="N88" s="38">
        <v>750</v>
      </c>
      <c r="O88" s="38">
        <v>750</v>
      </c>
      <c r="P88" s="38">
        <v>750</v>
      </c>
      <c r="Q88" s="39">
        <f t="shared" si="7"/>
        <v>6750</v>
      </c>
      <c r="R88" s="29">
        <v>6750</v>
      </c>
      <c r="S88" s="31">
        <f t="shared" si="6"/>
        <v>0</v>
      </c>
    </row>
    <row r="89" spans="1:19" ht="15.75" thickBot="1" x14ac:dyDescent="0.3">
      <c r="A89" s="37"/>
      <c r="B89" s="37"/>
      <c r="C89" s="37"/>
      <c r="D89" s="37"/>
      <c r="E89" s="37"/>
      <c r="F89" s="37" t="s">
        <v>170</v>
      </c>
      <c r="G89" s="38"/>
      <c r="H89" s="38"/>
      <c r="I89" s="38"/>
      <c r="J89" s="44">
        <v>1500</v>
      </c>
      <c r="K89" s="38"/>
      <c r="L89" s="44"/>
      <c r="M89" s="38"/>
      <c r="N89" s="44"/>
      <c r="O89" s="44"/>
      <c r="P89" s="44"/>
      <c r="Q89" s="45">
        <f t="shared" si="7"/>
        <v>1500</v>
      </c>
      <c r="R89" s="29">
        <v>1500</v>
      </c>
      <c r="S89" s="31">
        <f t="shared" si="6"/>
        <v>0</v>
      </c>
    </row>
    <row r="90" spans="1:19" x14ac:dyDescent="0.25">
      <c r="A90" s="37"/>
      <c r="B90" s="37"/>
      <c r="C90" s="37"/>
      <c r="D90" s="37"/>
      <c r="E90" s="37" t="s">
        <v>171</v>
      </c>
      <c r="F90" s="37"/>
      <c r="G90" s="38"/>
      <c r="H90" s="38"/>
      <c r="I90" s="38"/>
      <c r="J90" s="38">
        <f>ROUND(SUM(J84:J89),5)</f>
        <v>17000</v>
      </c>
      <c r="K90" s="38"/>
      <c r="L90" s="38">
        <f>ROUND(SUM(L84:L89),5)</f>
        <v>13500</v>
      </c>
      <c r="M90" s="38"/>
      <c r="N90" s="38">
        <f>ROUND(SUM(N84:N89),5)</f>
        <v>750</v>
      </c>
      <c r="O90" s="38">
        <f>ROUND(SUM(O84:O89),5)</f>
        <v>6100</v>
      </c>
      <c r="P90" s="38">
        <f>ROUND(SUM(P84:P89),5)</f>
        <v>5350</v>
      </c>
      <c r="Q90" s="39">
        <f t="shared" si="7"/>
        <v>42700</v>
      </c>
      <c r="S90" s="31"/>
    </row>
    <row r="91" spans="1:19" ht="15.75" thickBot="1" x14ac:dyDescent="0.3">
      <c r="A91" s="37"/>
      <c r="B91" s="37"/>
      <c r="C91" s="37"/>
      <c r="D91" s="37"/>
      <c r="E91" s="37" t="s">
        <v>172</v>
      </c>
      <c r="F91" s="37"/>
      <c r="G91" s="40"/>
      <c r="H91" s="40"/>
      <c r="I91" s="38"/>
      <c r="J91" s="40"/>
      <c r="K91" s="40"/>
      <c r="L91" s="40"/>
      <c r="M91" s="40"/>
      <c r="N91" s="40"/>
      <c r="O91" s="40"/>
      <c r="P91" s="40">
        <v>30000</v>
      </c>
      <c r="Q91" s="41">
        <f t="shared" si="7"/>
        <v>30000</v>
      </c>
      <c r="R91" s="29">
        <v>30000</v>
      </c>
      <c r="S91" s="31">
        <f t="shared" si="6"/>
        <v>0</v>
      </c>
    </row>
    <row r="92" spans="1:19" ht="15.75" thickBot="1" x14ac:dyDescent="0.3">
      <c r="A92" s="37"/>
      <c r="B92" s="37"/>
      <c r="C92" s="37"/>
      <c r="D92" s="37" t="s">
        <v>173</v>
      </c>
      <c r="E92" s="37"/>
      <c r="F92" s="37"/>
      <c r="G92" s="46">
        <f>ROUND(SUM(G38:G60)+G65+G70+SUM(G76:G83)+SUM(G90:G91),5)</f>
        <v>45000</v>
      </c>
      <c r="H92" s="46">
        <f>ROUND(SUM(H38:H60)+H65+H70+SUM(H76:H83)+SUM(H90:H91),5)</f>
        <v>10350</v>
      </c>
      <c r="I92" s="40"/>
      <c r="J92" s="46">
        <f t="shared" ref="J92:P92" si="8">ROUND(SUM(J38:J60)+J65+J70+SUM(J76:J83)+SUM(J90:J91),5)</f>
        <v>142683</v>
      </c>
      <c r="K92" s="46">
        <f t="shared" si="8"/>
        <v>500</v>
      </c>
      <c r="L92" s="46">
        <f>ROUND(SUM(L38:L60)+L65+L70+SUM(L76:L83)+SUM(L90:L91),5)</f>
        <v>19100</v>
      </c>
      <c r="M92" s="46">
        <f t="shared" si="8"/>
        <v>17096</v>
      </c>
      <c r="N92" s="46">
        <f t="shared" si="8"/>
        <v>45207</v>
      </c>
      <c r="O92" s="46">
        <f t="shared" si="8"/>
        <v>61450</v>
      </c>
      <c r="P92" s="46">
        <f t="shared" si="8"/>
        <v>88850</v>
      </c>
      <c r="Q92" s="47">
        <f t="shared" si="7"/>
        <v>430236</v>
      </c>
      <c r="R92" s="29">
        <f>SUM(R39:R91)</f>
        <v>421736</v>
      </c>
      <c r="S92" s="31">
        <f t="shared" si="6"/>
        <v>-8500</v>
      </c>
    </row>
    <row r="93" spans="1:19" ht="15.75" thickBot="1" x14ac:dyDescent="0.3">
      <c r="A93" s="37"/>
      <c r="B93" s="37" t="s">
        <v>174</v>
      </c>
      <c r="C93" s="37"/>
      <c r="D93" s="37"/>
      <c r="E93" s="37"/>
      <c r="F93" s="37"/>
      <c r="G93" s="46">
        <f t="shared" ref="G93:P93" si="9">ROUND(G3+G32-G92,5)</f>
        <v>-24750</v>
      </c>
      <c r="H93" s="46">
        <f t="shared" si="9"/>
        <v>-5350</v>
      </c>
      <c r="I93" s="46">
        <f t="shared" si="9"/>
        <v>16</v>
      </c>
      <c r="J93" s="46">
        <f t="shared" si="9"/>
        <v>-24299</v>
      </c>
      <c r="K93" s="46">
        <f t="shared" si="9"/>
        <v>0</v>
      </c>
      <c r="L93" s="46">
        <f t="shared" si="9"/>
        <v>800</v>
      </c>
      <c r="M93" s="46">
        <f t="shared" si="9"/>
        <v>154</v>
      </c>
      <c r="N93" s="46">
        <f t="shared" si="9"/>
        <v>293</v>
      </c>
      <c r="O93" s="46">
        <f t="shared" si="9"/>
        <v>43050</v>
      </c>
      <c r="P93" s="46">
        <f t="shared" si="9"/>
        <v>1650</v>
      </c>
      <c r="Q93" s="47">
        <f t="shared" si="7"/>
        <v>-8436</v>
      </c>
      <c r="R93" s="29">
        <f>R31-R92</f>
        <v>64</v>
      </c>
      <c r="S93" s="31">
        <f t="shared" si="6"/>
        <v>8500</v>
      </c>
    </row>
    <row r="94" spans="1:19" s="9" customFormat="1" ht="13.5" thickBot="1" x14ac:dyDescent="0.25">
      <c r="A94" s="37" t="s">
        <v>65</v>
      </c>
      <c r="B94" s="37"/>
      <c r="C94" s="37"/>
      <c r="D94" s="37"/>
      <c r="E94" s="37"/>
      <c r="F94" s="37"/>
      <c r="G94" s="48">
        <f t="shared" ref="G94:P94" si="10">G93</f>
        <v>-24750</v>
      </c>
      <c r="H94" s="48">
        <f t="shared" si="10"/>
        <v>-5350</v>
      </c>
      <c r="I94" s="48">
        <f t="shared" si="10"/>
        <v>16</v>
      </c>
      <c r="J94" s="48">
        <f t="shared" si="10"/>
        <v>-24299</v>
      </c>
      <c r="K94" s="48">
        <f t="shared" si="10"/>
        <v>0</v>
      </c>
      <c r="L94" s="48">
        <f t="shared" si="10"/>
        <v>800</v>
      </c>
      <c r="M94" s="48">
        <f t="shared" si="10"/>
        <v>154</v>
      </c>
      <c r="N94" s="48">
        <f t="shared" si="10"/>
        <v>293</v>
      </c>
      <c r="O94" s="48">
        <f t="shared" si="10"/>
        <v>43050</v>
      </c>
      <c r="P94" s="48">
        <f t="shared" si="10"/>
        <v>1650</v>
      </c>
      <c r="Q94" s="48">
        <f t="shared" si="7"/>
        <v>-8436</v>
      </c>
      <c r="R94" s="30"/>
      <c r="S94" s="31"/>
    </row>
    <row r="95" spans="1:19" ht="16.5" thickTop="1" thickBot="1" x14ac:dyDescent="0.3">
      <c r="A95" s="49"/>
      <c r="B95" s="49"/>
      <c r="C95" s="49"/>
      <c r="D95" s="49"/>
      <c r="E95" s="49"/>
      <c r="F95" s="49"/>
      <c r="G95" s="50"/>
      <c r="H95" s="50"/>
      <c r="I95" s="50"/>
      <c r="J95" s="50"/>
      <c r="K95" s="50"/>
      <c r="L95" s="50"/>
      <c r="M95" s="48" t="s">
        <v>188</v>
      </c>
      <c r="N95" s="48">
        <f>SUM(G94:N94)</f>
        <v>-53136</v>
      </c>
      <c r="O95" s="50"/>
      <c r="P95" s="50"/>
      <c r="Q95" s="51"/>
    </row>
    <row r="96" spans="1:19" ht="15.75" thickTop="1" x14ac:dyDescent="0.25">
      <c r="A96" s="49"/>
      <c r="B96" s="49"/>
      <c r="C96" s="49"/>
      <c r="D96" s="49"/>
      <c r="E96" s="49"/>
      <c r="F96" s="4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1"/>
    </row>
  </sheetData>
  <mergeCells count="1">
    <mergeCell ref="A1:F1"/>
  </mergeCells>
  <printOptions headings="1" gridLines="1"/>
  <pageMargins left="0.7" right="0" top="0.75" bottom="0.75" header="0.1" footer="0.3"/>
  <pageSetup scale="85" fitToHeight="0" orientation="landscape" copies="8" r:id="rId1"/>
  <headerFooter>
    <oddHeader>&amp;R&amp;"Arial Bold,Bold"&amp;12 &amp;K0000002020 Proposed Budget by Fund</oddHeader>
    <oddFooter>&amp;L&amp;"Arial,Bold"&amp;8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N13" sqref="N13"/>
    </sheetView>
  </sheetViews>
  <sheetFormatPr defaultColWidth="8.85546875" defaultRowHeight="15" x14ac:dyDescent="0.25"/>
  <cols>
    <col min="1" max="5" width="0.7109375" style="14" customWidth="1"/>
    <col min="6" max="6" width="16.42578125" style="14" customWidth="1"/>
    <col min="7" max="8" width="10.140625" style="15" bestFit="1" customWidth="1"/>
    <col min="9" max="9" width="10" style="15" bestFit="1" customWidth="1"/>
    <col min="10" max="10" width="12" style="15" bestFit="1" customWidth="1"/>
    <col min="11" max="11" width="10.28515625" style="15" bestFit="1" customWidth="1"/>
    <col min="12" max="13" width="12.42578125" style="1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6"/>
      <c r="I1" s="16"/>
      <c r="J1" s="16"/>
      <c r="K1" s="16"/>
      <c r="L1" s="16"/>
      <c r="M1" s="16"/>
    </row>
    <row r="2" spans="1:13" s="13" customFormat="1" ht="33.75" customHeight="1" thickTop="1" thickBot="1" x14ac:dyDescent="0.3">
      <c r="A2" s="10"/>
      <c r="B2" s="10"/>
      <c r="C2" s="10"/>
      <c r="D2" s="10"/>
      <c r="E2" s="10"/>
      <c r="F2" s="10"/>
      <c r="G2" s="23" t="s">
        <v>70</v>
      </c>
      <c r="H2" s="24" t="s">
        <v>186</v>
      </c>
      <c r="I2" s="23" t="s">
        <v>71</v>
      </c>
      <c r="J2" s="23" t="s">
        <v>68</v>
      </c>
      <c r="K2" s="23" t="s">
        <v>69</v>
      </c>
      <c r="L2" s="23" t="s">
        <v>72</v>
      </c>
      <c r="M2" s="24" t="s">
        <v>187</v>
      </c>
    </row>
    <row r="3" spans="1:13" ht="15.75" thickTop="1" x14ac:dyDescent="0.25">
      <c r="A3" s="1"/>
      <c r="B3" s="1" t="s">
        <v>73</v>
      </c>
      <c r="C3" s="1"/>
      <c r="D3" s="1"/>
      <c r="E3" s="1"/>
      <c r="F3" s="1"/>
      <c r="G3" s="2"/>
      <c r="H3" s="2"/>
      <c r="I3" s="2"/>
      <c r="J3" s="2"/>
      <c r="K3" s="17"/>
      <c r="L3" s="2"/>
      <c r="M3" s="2"/>
    </row>
    <row r="4" spans="1:13" x14ac:dyDescent="0.25">
      <c r="A4" s="1"/>
      <c r="B4" s="1"/>
      <c r="C4" s="1"/>
      <c r="D4" s="1" t="s">
        <v>74</v>
      </c>
      <c r="E4" s="1"/>
      <c r="F4" s="1"/>
      <c r="G4" s="2"/>
      <c r="H4" s="2"/>
      <c r="I4" s="2"/>
      <c r="J4" s="2"/>
      <c r="K4" s="17"/>
      <c r="L4" s="2"/>
      <c r="M4" s="2"/>
    </row>
    <row r="5" spans="1:13" x14ac:dyDescent="0.25">
      <c r="A5" s="1"/>
      <c r="B5" s="1"/>
      <c r="C5" s="1"/>
      <c r="D5" s="1"/>
      <c r="E5" s="1" t="s">
        <v>75</v>
      </c>
      <c r="F5" s="1"/>
      <c r="G5" s="2">
        <v>29535.52</v>
      </c>
      <c r="H5" s="2">
        <f>G5/11+(G5)</f>
        <v>32220.567272727272</v>
      </c>
      <c r="I5" s="2">
        <v>25208.33</v>
      </c>
      <c r="J5" s="2">
        <f>ROUND((H5-I5),5)</f>
        <v>7012.2372699999996</v>
      </c>
      <c r="K5" s="17">
        <f>ROUND(IF(I5=0, IF(H5=0, 0, 1), H5/I5),5)</f>
        <v>1.27817</v>
      </c>
      <c r="L5" s="2">
        <v>27500</v>
      </c>
      <c r="M5" s="2">
        <f>L5*1.5</f>
        <v>41250</v>
      </c>
    </row>
    <row r="6" spans="1:13" x14ac:dyDescent="0.25">
      <c r="A6" s="1"/>
      <c r="B6" s="1"/>
      <c r="C6" s="1"/>
      <c r="D6" s="1"/>
      <c r="E6" s="1" t="s">
        <v>76</v>
      </c>
      <c r="F6" s="1"/>
      <c r="G6" s="2">
        <v>14767.76</v>
      </c>
      <c r="H6" s="2">
        <f t="shared" ref="H6:H22" si="0">G6/11+(G6)</f>
        <v>16110.283636363636</v>
      </c>
      <c r="I6" s="2">
        <v>12375</v>
      </c>
      <c r="J6" s="2">
        <f>ROUND((H6-I6),5)</f>
        <v>3735.2836400000001</v>
      </c>
      <c r="K6" s="17">
        <f>ROUND(IF(I6=0, IF(H6=0, 0, 1), H6/I6),5)</f>
        <v>1.3018400000000001</v>
      </c>
      <c r="L6" s="2">
        <v>13500</v>
      </c>
      <c r="M6" s="2">
        <f t="shared" ref="M6:M7" si="1">L6*1.5</f>
        <v>20250</v>
      </c>
    </row>
    <row r="7" spans="1:13" x14ac:dyDescent="0.25">
      <c r="A7" s="1"/>
      <c r="B7" s="1"/>
      <c r="C7" s="1"/>
      <c r="D7" s="1"/>
      <c r="E7" s="1" t="s">
        <v>77</v>
      </c>
      <c r="F7" s="1"/>
      <c r="G7" s="2">
        <v>12406.29</v>
      </c>
      <c r="H7" s="2">
        <f t="shared" si="0"/>
        <v>13534.134545454546</v>
      </c>
      <c r="I7" s="2">
        <v>10541.67</v>
      </c>
      <c r="J7" s="2">
        <f>ROUND((H7-I7),5)</f>
        <v>2992.4645500000001</v>
      </c>
      <c r="K7" s="17">
        <f>ROUND(IF(I7=0, IF(H7=0, 0, 1), H7/I7),5)</f>
        <v>1.2838700000000001</v>
      </c>
      <c r="L7" s="2">
        <v>11500</v>
      </c>
      <c r="M7" s="2">
        <f t="shared" si="1"/>
        <v>17250</v>
      </c>
    </row>
    <row r="8" spans="1:13" x14ac:dyDescent="0.25">
      <c r="A8" s="1"/>
      <c r="B8" s="1"/>
      <c r="C8" s="1"/>
      <c r="D8" s="1"/>
      <c r="E8" s="1" t="s">
        <v>78</v>
      </c>
      <c r="F8" s="1"/>
      <c r="G8" s="2">
        <v>10011.33</v>
      </c>
      <c r="H8" s="2">
        <f t="shared" si="0"/>
        <v>10921.450909090909</v>
      </c>
      <c r="I8" s="2">
        <v>4491.67</v>
      </c>
      <c r="J8" s="2">
        <f>ROUND((H8-I8),5)</f>
        <v>6429.7809100000004</v>
      </c>
      <c r="K8" s="17">
        <f>ROUND(IF(I8=0, IF(H8=0, 0, 1), H8/I8),5)</f>
        <v>2.4314900000000002</v>
      </c>
      <c r="L8" s="2">
        <v>4900</v>
      </c>
      <c r="M8" s="2">
        <v>4900</v>
      </c>
    </row>
    <row r="9" spans="1:13" x14ac:dyDescent="0.25">
      <c r="A9" s="1"/>
      <c r="B9" s="1"/>
      <c r="C9" s="1"/>
      <c r="D9" s="1"/>
      <c r="E9" s="1" t="s">
        <v>79</v>
      </c>
      <c r="F9" s="1"/>
      <c r="G9" s="2">
        <v>5</v>
      </c>
      <c r="H9" s="2">
        <f t="shared" si="0"/>
        <v>5.4545454545454541</v>
      </c>
      <c r="I9" s="2"/>
      <c r="J9" s="2"/>
      <c r="K9" s="17"/>
      <c r="L9" s="2"/>
      <c r="M9" s="2"/>
    </row>
    <row r="10" spans="1:13" x14ac:dyDescent="0.25">
      <c r="A10" s="1"/>
      <c r="B10" s="1"/>
      <c r="C10" s="1"/>
      <c r="D10" s="1"/>
      <c r="E10" s="1" t="s">
        <v>80</v>
      </c>
      <c r="F10" s="1"/>
      <c r="G10" s="2">
        <v>2663</v>
      </c>
      <c r="H10" s="2">
        <f t="shared" si="0"/>
        <v>2905.090909090909</v>
      </c>
      <c r="I10" s="2">
        <v>5500</v>
      </c>
      <c r="J10" s="2">
        <f t="shared" ref="J10:J15" si="2">ROUND((H10-I10),5)</f>
        <v>-2594.9090900000001</v>
      </c>
      <c r="K10" s="17">
        <f t="shared" ref="K10:K15" si="3">ROUND(IF(I10=0, IF(H10=0, 0, 1), H10/I10),5)</f>
        <v>0.5282</v>
      </c>
      <c r="L10" s="2">
        <v>6000</v>
      </c>
      <c r="M10" s="2">
        <v>4000</v>
      </c>
    </row>
    <row r="11" spans="1:13" x14ac:dyDescent="0.25">
      <c r="A11" s="1"/>
      <c r="B11" s="1"/>
      <c r="C11" s="1"/>
      <c r="D11" s="1"/>
      <c r="E11" s="1" t="s">
        <v>81</v>
      </c>
      <c r="F11" s="1"/>
      <c r="G11" s="2">
        <v>1500</v>
      </c>
      <c r="H11" s="2">
        <f t="shared" si="0"/>
        <v>1636.3636363636365</v>
      </c>
      <c r="I11" s="2">
        <v>1100</v>
      </c>
      <c r="J11" s="2">
        <f t="shared" si="2"/>
        <v>536.36364000000003</v>
      </c>
      <c r="K11" s="17">
        <f t="shared" si="3"/>
        <v>1.4876</v>
      </c>
      <c r="L11" s="2">
        <v>1200</v>
      </c>
      <c r="M11" s="2">
        <v>1500</v>
      </c>
    </row>
    <row r="12" spans="1:13" x14ac:dyDescent="0.25">
      <c r="A12" s="1"/>
      <c r="B12" s="1"/>
      <c r="C12" s="1"/>
      <c r="D12" s="1"/>
      <c r="E12" s="1" t="s">
        <v>82</v>
      </c>
      <c r="F12" s="1"/>
      <c r="G12" s="2">
        <v>1190</v>
      </c>
      <c r="H12" s="2">
        <f t="shared" si="0"/>
        <v>1298.1818181818182</v>
      </c>
      <c r="I12" s="2">
        <v>1000</v>
      </c>
      <c r="J12" s="2">
        <f t="shared" si="2"/>
        <v>298.18182000000002</v>
      </c>
      <c r="K12" s="17">
        <f t="shared" si="3"/>
        <v>1.2981799999999999</v>
      </c>
      <c r="L12" s="2">
        <v>1000</v>
      </c>
      <c r="M12" s="2">
        <v>1000</v>
      </c>
    </row>
    <row r="13" spans="1:13" x14ac:dyDescent="0.25">
      <c r="A13" s="1"/>
      <c r="B13" s="1"/>
      <c r="C13" s="1"/>
      <c r="D13" s="1"/>
      <c r="E13" s="1" t="s">
        <v>83</v>
      </c>
      <c r="F13" s="1"/>
      <c r="G13" s="2">
        <v>1575</v>
      </c>
      <c r="H13" s="2">
        <f t="shared" si="0"/>
        <v>1718.1818181818182</v>
      </c>
      <c r="I13" s="2">
        <v>1375</v>
      </c>
      <c r="J13" s="2">
        <f t="shared" si="2"/>
        <v>343.18182000000002</v>
      </c>
      <c r="K13" s="17">
        <f t="shared" si="3"/>
        <v>1.24959</v>
      </c>
      <c r="L13" s="2">
        <v>1500</v>
      </c>
      <c r="M13" s="2">
        <v>1800</v>
      </c>
    </row>
    <row r="14" spans="1:13" x14ac:dyDescent="0.25">
      <c r="A14" s="1"/>
      <c r="B14" s="1"/>
      <c r="C14" s="1"/>
      <c r="D14" s="1"/>
      <c r="E14" s="1" t="s">
        <v>84</v>
      </c>
      <c r="F14" s="1"/>
      <c r="G14" s="2">
        <v>330</v>
      </c>
      <c r="H14" s="2">
        <f t="shared" si="0"/>
        <v>360</v>
      </c>
      <c r="I14" s="2">
        <v>300</v>
      </c>
      <c r="J14" s="2">
        <f t="shared" si="2"/>
        <v>60</v>
      </c>
      <c r="K14" s="17">
        <f t="shared" si="3"/>
        <v>1.2</v>
      </c>
      <c r="L14" s="2">
        <v>300</v>
      </c>
      <c r="M14" s="2">
        <v>300</v>
      </c>
    </row>
    <row r="15" spans="1:13" x14ac:dyDescent="0.25">
      <c r="A15" s="1"/>
      <c r="B15" s="1"/>
      <c r="C15" s="1"/>
      <c r="D15" s="1"/>
      <c r="E15" s="1" t="s">
        <v>85</v>
      </c>
      <c r="F15" s="1"/>
      <c r="G15" s="2">
        <v>4394</v>
      </c>
      <c r="H15" s="2">
        <f t="shared" si="0"/>
        <v>4793.454545454545</v>
      </c>
      <c r="I15" s="2">
        <v>2300</v>
      </c>
      <c r="J15" s="2">
        <f t="shared" si="2"/>
        <v>2493.4545499999999</v>
      </c>
      <c r="K15" s="17">
        <f t="shared" si="3"/>
        <v>2.0841099999999999</v>
      </c>
      <c r="L15" s="2">
        <v>2500</v>
      </c>
      <c r="M15" s="2">
        <v>2500</v>
      </c>
    </row>
    <row r="16" spans="1:13" x14ac:dyDescent="0.25">
      <c r="A16" s="1"/>
      <c r="B16" s="1"/>
      <c r="C16" s="1"/>
      <c r="D16" s="1"/>
      <c r="E16" s="1" t="s">
        <v>86</v>
      </c>
      <c r="F16" s="1"/>
      <c r="G16" s="2">
        <v>747.74</v>
      </c>
      <c r="H16" s="2">
        <f>G16/11+(G16)</f>
        <v>815.71636363636367</v>
      </c>
      <c r="I16" s="2"/>
      <c r="J16" s="2"/>
      <c r="K16" s="17"/>
      <c r="L16" s="2"/>
      <c r="M16" s="2"/>
    </row>
    <row r="17" spans="1:13" x14ac:dyDescent="0.25">
      <c r="A17" s="1"/>
      <c r="B17" s="1"/>
      <c r="C17" s="1"/>
      <c r="D17" s="1"/>
      <c r="E17" s="1" t="s">
        <v>87</v>
      </c>
      <c r="F17" s="1"/>
      <c r="G17" s="2"/>
      <c r="H17" s="2">
        <f t="shared" si="0"/>
        <v>0</v>
      </c>
      <c r="I17" s="2"/>
      <c r="J17" s="2"/>
      <c r="K17" s="17"/>
      <c r="L17" s="2"/>
      <c r="M17" s="2"/>
    </row>
    <row r="18" spans="1:13" x14ac:dyDescent="0.25">
      <c r="A18" s="1"/>
      <c r="B18" s="1"/>
      <c r="C18" s="1"/>
      <c r="D18" s="1"/>
      <c r="E18" s="1"/>
      <c r="F18" s="26" t="s">
        <v>88</v>
      </c>
      <c r="G18" s="2">
        <v>4545.47</v>
      </c>
      <c r="H18" s="2">
        <f t="shared" si="0"/>
        <v>4958.6945454545457</v>
      </c>
      <c r="I18" s="2"/>
      <c r="J18" s="2"/>
      <c r="K18" s="17"/>
      <c r="L18" s="2"/>
      <c r="M18" s="2"/>
    </row>
    <row r="19" spans="1:13" x14ac:dyDescent="0.25">
      <c r="A19" s="1"/>
      <c r="B19" s="1"/>
      <c r="C19" s="1"/>
      <c r="D19" s="1"/>
      <c r="E19" s="1"/>
      <c r="F19" s="26" t="s">
        <v>89</v>
      </c>
      <c r="G19" s="2">
        <v>4913.29</v>
      </c>
      <c r="H19" s="2">
        <f t="shared" si="0"/>
        <v>5359.9527272727273</v>
      </c>
      <c r="I19" s="2"/>
      <c r="J19" s="2"/>
      <c r="K19" s="17"/>
      <c r="L19" s="2"/>
      <c r="M19" s="2"/>
    </row>
    <row r="20" spans="1:13" x14ac:dyDescent="0.25">
      <c r="A20" s="1"/>
      <c r="B20" s="1"/>
      <c r="C20" s="1"/>
      <c r="D20" s="1"/>
      <c r="E20" s="1"/>
      <c r="F20" s="26" t="s">
        <v>90</v>
      </c>
      <c r="G20" s="2">
        <v>17589.18</v>
      </c>
      <c r="H20" s="2">
        <f t="shared" si="0"/>
        <v>19188.196363636365</v>
      </c>
      <c r="I20" s="2"/>
      <c r="J20" s="2"/>
      <c r="K20" s="17"/>
      <c r="L20" s="2"/>
      <c r="M20" s="2"/>
    </row>
    <row r="21" spans="1:13" ht="15.75" thickBot="1" x14ac:dyDescent="0.3">
      <c r="A21" s="1"/>
      <c r="B21" s="1"/>
      <c r="C21" s="1"/>
      <c r="D21" s="1"/>
      <c r="E21" s="1"/>
      <c r="F21" s="26" t="s">
        <v>91</v>
      </c>
      <c r="G21" s="4">
        <v>0</v>
      </c>
      <c r="H21" s="2">
        <f t="shared" si="0"/>
        <v>0</v>
      </c>
      <c r="I21" s="4">
        <v>32083.33</v>
      </c>
      <c r="J21" s="4">
        <f>ROUND((H21-I21),5)</f>
        <v>-32083.33</v>
      </c>
      <c r="K21" s="18">
        <f>ROUND(IF(I21=0, IF(H21=0, 0, 1), H21/I21),5)</f>
        <v>0</v>
      </c>
      <c r="L21" s="4">
        <v>35000</v>
      </c>
      <c r="M21" s="4">
        <v>30000</v>
      </c>
    </row>
    <row r="22" spans="1:13" x14ac:dyDescent="0.25">
      <c r="A22" s="1"/>
      <c r="B22" s="1"/>
      <c r="C22" s="1"/>
      <c r="D22" s="1"/>
      <c r="E22" s="1" t="s">
        <v>92</v>
      </c>
      <c r="F22" s="1"/>
      <c r="G22" s="2">
        <f>ROUND(SUM(G17:G21),5)</f>
        <v>27047.94</v>
      </c>
      <c r="H22" s="2">
        <f t="shared" si="0"/>
        <v>29506.843636363636</v>
      </c>
      <c r="I22" s="2">
        <f>ROUND(SUM(I17:I21),5)</f>
        <v>32083.33</v>
      </c>
      <c r="J22" s="2">
        <f>ROUND((H22-I22),5)</f>
        <v>-2576.4863599999999</v>
      </c>
      <c r="K22" s="17">
        <f>ROUND(IF(I22=0, IF(H22=0, 0, 1), H22/I22),5)</f>
        <v>0.91969000000000001</v>
      </c>
      <c r="L22" s="2">
        <f>ROUND(SUM(L17:L21),5)</f>
        <v>35000</v>
      </c>
      <c r="M22" s="2">
        <f>ROUND(SUM(M17:M21),5)</f>
        <v>30000</v>
      </c>
    </row>
    <row r="23" spans="1:13" x14ac:dyDescent="0.25">
      <c r="A23" s="1"/>
      <c r="B23" s="1"/>
      <c r="C23" s="1"/>
      <c r="D23" s="1"/>
      <c r="E23" s="1" t="s">
        <v>93</v>
      </c>
      <c r="F23" s="1"/>
      <c r="G23" s="2">
        <v>71520.429999999993</v>
      </c>
      <c r="H23" s="2"/>
      <c r="I23" s="2"/>
      <c r="J23" s="2"/>
      <c r="K23" s="17"/>
      <c r="L23" s="2"/>
      <c r="M23" s="2"/>
    </row>
    <row r="24" spans="1:13" x14ac:dyDescent="0.25">
      <c r="A24" s="1"/>
      <c r="B24" s="1"/>
      <c r="C24" s="1"/>
      <c r="D24" s="1"/>
      <c r="E24" s="1" t="s">
        <v>94</v>
      </c>
      <c r="F24" s="1"/>
      <c r="G24" s="2">
        <v>1707.46</v>
      </c>
      <c r="H24" s="2">
        <v>1707.46</v>
      </c>
      <c r="I24" s="2">
        <v>2868.75</v>
      </c>
      <c r="J24" s="2">
        <f>ROUND((H24-I24),5)</f>
        <v>-1161.29</v>
      </c>
      <c r="K24" s="17">
        <f>ROUND(IF(I24=0, IF(H24=0, 0, 1), H24/I24),5)</f>
        <v>0.59519</v>
      </c>
      <c r="L24" s="2">
        <v>3825</v>
      </c>
      <c r="M24" s="2">
        <v>3000</v>
      </c>
    </row>
    <row r="25" spans="1:13" x14ac:dyDescent="0.25">
      <c r="A25" s="1"/>
      <c r="B25" s="1"/>
      <c r="C25" s="1"/>
      <c r="D25" s="1"/>
      <c r="E25" s="1" t="s">
        <v>95</v>
      </c>
      <c r="F25" s="1"/>
      <c r="G25" s="2">
        <v>1909.22</v>
      </c>
      <c r="H25" s="2">
        <v>1909.22</v>
      </c>
      <c r="I25" s="2">
        <v>1650</v>
      </c>
      <c r="J25" s="2">
        <f>ROUND((H25-I25),5)</f>
        <v>259.22000000000003</v>
      </c>
      <c r="K25" s="17">
        <f>ROUND(IF(I25=0, IF(H25=0, 0, 1), H25/I25),5)</f>
        <v>1.1571</v>
      </c>
      <c r="L25" s="2">
        <v>1800</v>
      </c>
      <c r="M25" s="2">
        <v>2000</v>
      </c>
    </row>
    <row r="26" spans="1:13" x14ac:dyDescent="0.25">
      <c r="A26" s="1"/>
      <c r="B26" s="1"/>
      <c r="C26" s="1"/>
      <c r="D26" s="1"/>
      <c r="E26" s="1" t="s">
        <v>96</v>
      </c>
      <c r="F26" s="1"/>
      <c r="G26" s="2">
        <v>1309.5</v>
      </c>
      <c r="H26" s="2">
        <v>1309.5</v>
      </c>
      <c r="I26" s="2">
        <v>1833.33</v>
      </c>
      <c r="J26" s="2">
        <f>ROUND((H26-I26),5)</f>
        <v>-523.83000000000004</v>
      </c>
      <c r="K26" s="17">
        <f>ROUND(IF(I26=0, IF(H26=0, 0, 1), H26/I26),5)</f>
        <v>0.71426999999999996</v>
      </c>
      <c r="L26" s="2">
        <v>2000</v>
      </c>
      <c r="M26" s="2">
        <v>2000</v>
      </c>
    </row>
    <row r="27" spans="1:13" x14ac:dyDescent="0.25">
      <c r="A27" s="1"/>
      <c r="B27" s="1"/>
      <c r="C27" s="1"/>
      <c r="D27" s="1"/>
      <c r="E27" s="1" t="s">
        <v>97</v>
      </c>
      <c r="F27" s="1"/>
      <c r="G27" s="2">
        <v>46</v>
      </c>
      <c r="H27" s="2">
        <v>46</v>
      </c>
      <c r="I27" s="2">
        <v>83</v>
      </c>
      <c r="J27" s="2">
        <f>ROUND((H27-I27),5)</f>
        <v>-37</v>
      </c>
      <c r="K27" s="17">
        <f>ROUND(IF(I27=0, IF(H27=0, 0, 1), H27/I27),5)</f>
        <v>0.55422000000000005</v>
      </c>
      <c r="L27" s="2">
        <v>116</v>
      </c>
      <c r="M27" s="2">
        <v>50</v>
      </c>
    </row>
    <row r="28" spans="1:13" x14ac:dyDescent="0.25">
      <c r="A28" s="1"/>
      <c r="B28" s="1"/>
      <c r="C28" s="1"/>
      <c r="D28" s="1"/>
      <c r="E28" s="1" t="s">
        <v>98</v>
      </c>
      <c r="F28" s="1"/>
      <c r="G28" s="2">
        <v>76.5</v>
      </c>
      <c r="H28" s="2">
        <v>76.5</v>
      </c>
      <c r="I28" s="2"/>
      <c r="J28" s="2"/>
      <c r="K28" s="17"/>
      <c r="L28" s="2"/>
      <c r="M28" s="2">
        <v>100</v>
      </c>
    </row>
    <row r="29" spans="1:13" x14ac:dyDescent="0.25">
      <c r="A29" s="1"/>
      <c r="B29" s="1"/>
      <c r="C29" s="1"/>
      <c r="D29" s="1"/>
      <c r="E29" s="1" t="s">
        <v>99</v>
      </c>
      <c r="F29" s="1"/>
      <c r="G29" s="2">
        <v>31378.959999999999</v>
      </c>
      <c r="H29" s="2">
        <f>G29/11+(G29)</f>
        <v>34231.592727272728</v>
      </c>
      <c r="I29" s="2">
        <v>28916.67</v>
      </c>
      <c r="J29" s="2">
        <f>ROUND((H29-I29),5)</f>
        <v>5314.9227300000002</v>
      </c>
      <c r="K29" s="17">
        <f>ROUND(IF(I29=0, IF(H29=0, 0, 1), H29/I29),5)</f>
        <v>1.1838</v>
      </c>
      <c r="L29" s="2">
        <v>31500</v>
      </c>
      <c r="M29" s="2">
        <v>33500</v>
      </c>
    </row>
    <row r="30" spans="1:13" x14ac:dyDescent="0.25">
      <c r="A30" s="1"/>
      <c r="B30" s="1"/>
      <c r="C30" s="1"/>
      <c r="D30" s="1"/>
      <c r="E30" s="1" t="s">
        <v>100</v>
      </c>
      <c r="F30" s="1"/>
      <c r="G30" s="2">
        <v>0</v>
      </c>
      <c r="H30" s="2">
        <v>0</v>
      </c>
      <c r="I30" s="2">
        <v>2750</v>
      </c>
      <c r="J30" s="2">
        <f>ROUND((H30-I30),5)</f>
        <v>-2750</v>
      </c>
      <c r="K30" s="17">
        <f>ROUND(IF(I30=0, IF(H30=0, 0, 1), H30/I30),5)</f>
        <v>0</v>
      </c>
      <c r="L30" s="2"/>
      <c r="M30" s="2"/>
    </row>
    <row r="31" spans="1:13" x14ac:dyDescent="0.25">
      <c r="A31" s="1"/>
      <c r="B31" s="1"/>
      <c r="C31" s="1"/>
      <c r="D31" s="1"/>
      <c r="E31" s="1" t="s">
        <v>101</v>
      </c>
      <c r="F31" s="1"/>
      <c r="G31" s="2">
        <v>30276.68</v>
      </c>
      <c r="H31" s="2">
        <f>G31/11+(G31)</f>
        <v>33029.105454545454</v>
      </c>
      <c r="I31" s="2">
        <v>8100</v>
      </c>
      <c r="J31" s="2">
        <f>ROUND((H31-I31),5)</f>
        <v>24929.105449999999</v>
      </c>
      <c r="K31" s="17">
        <f>ROUND(IF(I31=0, IF(H31=0, 0, 1), H31/I31),5)</f>
        <v>4.0776700000000003</v>
      </c>
      <c r="L31" s="2">
        <v>23100</v>
      </c>
      <c r="M31" s="2">
        <v>34000</v>
      </c>
    </row>
    <row r="32" spans="1:13" x14ac:dyDescent="0.25">
      <c r="A32" s="1"/>
      <c r="B32" s="1"/>
      <c r="C32" s="1"/>
      <c r="D32" s="1"/>
      <c r="E32" s="1" t="s">
        <v>102</v>
      </c>
      <c r="F32" s="1"/>
      <c r="G32" s="2">
        <v>500</v>
      </c>
      <c r="H32" s="2">
        <f t="shared" ref="H32:H41" si="4">G32/11+(G32)</f>
        <v>545.4545454545455</v>
      </c>
      <c r="I32" s="2"/>
      <c r="J32" s="2"/>
      <c r="K32" s="17"/>
      <c r="L32" s="2"/>
      <c r="M32" s="2"/>
    </row>
    <row r="33" spans="1:13" x14ac:dyDescent="0.25">
      <c r="A33" s="1"/>
      <c r="B33" s="1"/>
      <c r="C33" s="1"/>
      <c r="D33" s="1"/>
      <c r="E33" s="1" t="s">
        <v>103</v>
      </c>
      <c r="F33" s="1"/>
      <c r="G33" s="2">
        <v>2402.88</v>
      </c>
      <c r="H33" s="2">
        <f t="shared" si="4"/>
        <v>2621.3236363636365</v>
      </c>
      <c r="I33" s="2">
        <v>75</v>
      </c>
      <c r="J33" s="2">
        <f t="shared" ref="J33:J39" si="5">ROUND((H33-I33),5)</f>
        <v>2546.3236400000001</v>
      </c>
      <c r="K33" s="17">
        <f t="shared" ref="K33:K39" si="6">ROUND(IF(I33=0, IF(H33=0, 0, 1), H33/I33),5)</f>
        <v>34.950980000000001</v>
      </c>
      <c r="L33" s="2">
        <v>100</v>
      </c>
      <c r="M33" s="2">
        <v>100</v>
      </c>
    </row>
    <row r="34" spans="1:13" x14ac:dyDescent="0.25">
      <c r="A34" s="1"/>
      <c r="B34" s="1"/>
      <c r="C34" s="1"/>
      <c r="D34" s="1"/>
      <c r="E34" s="1" t="s">
        <v>104</v>
      </c>
      <c r="F34" s="1"/>
      <c r="G34" s="2">
        <v>13974.14</v>
      </c>
      <c r="H34" s="2">
        <f t="shared" si="4"/>
        <v>15244.516363636363</v>
      </c>
      <c r="I34" s="2">
        <v>12833.33</v>
      </c>
      <c r="J34" s="2">
        <f t="shared" si="5"/>
        <v>2411.1863600000001</v>
      </c>
      <c r="K34" s="17">
        <f t="shared" si="6"/>
        <v>1.18788</v>
      </c>
      <c r="L34" s="2">
        <v>14000</v>
      </c>
      <c r="M34" s="2">
        <v>14000</v>
      </c>
    </row>
    <row r="35" spans="1:13" x14ac:dyDescent="0.25">
      <c r="A35" s="1"/>
      <c r="B35" s="1"/>
      <c r="C35" s="1"/>
      <c r="D35" s="1"/>
      <c r="E35" s="1" t="s">
        <v>105</v>
      </c>
      <c r="F35" s="1"/>
      <c r="G35" s="2">
        <v>7113.6</v>
      </c>
      <c r="H35" s="2">
        <f t="shared" si="4"/>
        <v>7760.2909090909097</v>
      </c>
      <c r="I35" s="2">
        <v>6325</v>
      </c>
      <c r="J35" s="2">
        <f t="shared" si="5"/>
        <v>1435.2909099999999</v>
      </c>
      <c r="K35" s="17">
        <f t="shared" si="6"/>
        <v>1.22692</v>
      </c>
      <c r="L35" s="2">
        <v>6900</v>
      </c>
      <c r="M35" s="2">
        <v>6900</v>
      </c>
    </row>
    <row r="36" spans="1:13" x14ac:dyDescent="0.25">
      <c r="A36" s="1"/>
      <c r="B36" s="1"/>
      <c r="C36" s="1"/>
      <c r="D36" s="1"/>
      <c r="E36" s="1" t="s">
        <v>106</v>
      </c>
      <c r="F36" s="1"/>
      <c r="G36" s="2">
        <v>5047.3599999999997</v>
      </c>
      <c r="H36" s="2">
        <f t="shared" si="4"/>
        <v>5506.2109090909089</v>
      </c>
      <c r="I36" s="2">
        <v>4125</v>
      </c>
      <c r="J36" s="2">
        <f t="shared" si="5"/>
        <v>1381.21091</v>
      </c>
      <c r="K36" s="17">
        <f t="shared" si="6"/>
        <v>1.33484</v>
      </c>
      <c r="L36" s="2">
        <v>4500</v>
      </c>
      <c r="M36" s="2">
        <v>4500</v>
      </c>
    </row>
    <row r="37" spans="1:13" x14ac:dyDescent="0.25">
      <c r="A37" s="1"/>
      <c r="B37" s="1"/>
      <c r="C37" s="1"/>
      <c r="D37" s="1"/>
      <c r="E37" s="1" t="s">
        <v>107</v>
      </c>
      <c r="F37" s="1"/>
      <c r="G37" s="2">
        <v>7010</v>
      </c>
      <c r="H37" s="2">
        <f t="shared" si="4"/>
        <v>7647.272727272727</v>
      </c>
      <c r="I37" s="2">
        <v>9000</v>
      </c>
      <c r="J37" s="2">
        <f t="shared" si="5"/>
        <v>-1352.7272700000001</v>
      </c>
      <c r="K37" s="17">
        <f t="shared" si="6"/>
        <v>0.84970000000000001</v>
      </c>
      <c r="L37" s="2">
        <v>10000</v>
      </c>
      <c r="M37" s="2">
        <v>7500</v>
      </c>
    </row>
    <row r="38" spans="1:13" x14ac:dyDescent="0.25">
      <c r="A38" s="1"/>
      <c r="B38" s="1"/>
      <c r="C38" s="1"/>
      <c r="D38" s="1"/>
      <c r="E38" s="1" t="s">
        <v>108</v>
      </c>
      <c r="F38" s="1"/>
      <c r="G38" s="2">
        <v>2032.18</v>
      </c>
      <c r="H38" s="2">
        <f t="shared" si="4"/>
        <v>2216.9236363636364</v>
      </c>
      <c r="I38" s="2">
        <v>3000</v>
      </c>
      <c r="J38" s="2">
        <f t="shared" si="5"/>
        <v>-783.07636000000002</v>
      </c>
      <c r="K38" s="17">
        <f t="shared" si="6"/>
        <v>0.73897000000000002</v>
      </c>
      <c r="L38" s="2">
        <v>3000</v>
      </c>
      <c r="M38" s="2">
        <v>3000</v>
      </c>
    </row>
    <row r="39" spans="1:13" x14ac:dyDescent="0.25">
      <c r="A39" s="1"/>
      <c r="B39" s="1"/>
      <c r="C39" s="1"/>
      <c r="D39" s="1"/>
      <c r="E39" s="1" t="s">
        <v>109</v>
      </c>
      <c r="F39" s="1"/>
      <c r="G39" s="2">
        <v>100314.56</v>
      </c>
      <c r="H39" s="2">
        <f t="shared" si="4"/>
        <v>109434.06545454546</v>
      </c>
      <c r="I39" s="2">
        <v>85250</v>
      </c>
      <c r="J39" s="2">
        <f t="shared" si="5"/>
        <v>24184.065449999998</v>
      </c>
      <c r="K39" s="17">
        <f t="shared" si="6"/>
        <v>1.2836799999999999</v>
      </c>
      <c r="L39" s="2">
        <v>93000</v>
      </c>
      <c r="M39" s="2">
        <v>102000</v>
      </c>
    </row>
    <row r="40" spans="1:13" x14ac:dyDescent="0.25">
      <c r="A40" s="1"/>
      <c r="B40" s="1"/>
      <c r="C40" s="1"/>
      <c r="D40" s="1"/>
      <c r="E40" s="1" t="s">
        <v>110</v>
      </c>
      <c r="F40" s="1"/>
      <c r="G40" s="2">
        <v>880</v>
      </c>
      <c r="H40" s="2">
        <f t="shared" si="4"/>
        <v>960</v>
      </c>
      <c r="I40" s="2"/>
      <c r="J40" s="2"/>
      <c r="K40" s="17"/>
      <c r="L40" s="2"/>
      <c r="M40" s="2"/>
    </row>
    <row r="41" spans="1:13" ht="15.75" thickBot="1" x14ac:dyDescent="0.3">
      <c r="A41" s="1"/>
      <c r="B41" s="1"/>
      <c r="C41" s="1"/>
      <c r="D41" s="1"/>
      <c r="E41" s="1" t="s">
        <v>111</v>
      </c>
      <c r="F41" s="1"/>
      <c r="G41" s="5">
        <v>69489.8</v>
      </c>
      <c r="H41" s="2">
        <f t="shared" si="4"/>
        <v>75807.05454545455</v>
      </c>
      <c r="I41" s="5">
        <v>77458.33</v>
      </c>
      <c r="J41" s="5">
        <f>ROUND((H41-I41),5)</f>
        <v>-1651.2754500000001</v>
      </c>
      <c r="K41" s="19">
        <f>ROUND(IF(I41=0, IF(H41=0, 0, 1), H41/I41),5)</f>
        <v>0.97867999999999999</v>
      </c>
      <c r="L41" s="5">
        <v>84500</v>
      </c>
      <c r="M41" s="5">
        <v>75000</v>
      </c>
    </row>
    <row r="42" spans="1:13" ht="15.75" thickBot="1" x14ac:dyDescent="0.3">
      <c r="A42" s="1"/>
      <c r="B42" s="1"/>
      <c r="C42" s="1"/>
      <c r="D42" s="1" t="s">
        <v>112</v>
      </c>
      <c r="E42" s="1"/>
      <c r="F42" s="1"/>
      <c r="G42" s="6">
        <f>ROUND(SUM(G4:G16)+SUM(G22:G41),5)</f>
        <v>453162.85</v>
      </c>
      <c r="H42" s="6">
        <f>ROUND(SUM(H4:H16)+SUM(H22:H41),5)</f>
        <v>415878.21454999998</v>
      </c>
      <c r="I42" s="6">
        <f>ROUND(SUM(I4:I16)+SUM(I22:I41),5)</f>
        <v>340543.41</v>
      </c>
      <c r="J42" s="6">
        <f>ROUND((H42-I42),5)</f>
        <v>75334.804550000001</v>
      </c>
      <c r="K42" s="20">
        <f>ROUND(IF(I42=0, IF(H42=0, 0, 1), H42/I42),5)</f>
        <v>1.22122</v>
      </c>
      <c r="L42" s="6">
        <f>ROUND(SUM(L4:L16)+SUM(L22:L41),5)</f>
        <v>383241</v>
      </c>
      <c r="M42" s="6">
        <f>ROUND(SUM(M4:M16)+SUM(M22:M41),5)</f>
        <v>412400</v>
      </c>
    </row>
    <row r="43" spans="1:13" x14ac:dyDescent="0.25">
      <c r="A43" s="1"/>
      <c r="B43" s="1"/>
      <c r="C43" s="1" t="s">
        <v>113</v>
      </c>
      <c r="D43" s="1"/>
      <c r="E43" s="1"/>
      <c r="F43" s="1"/>
      <c r="G43" s="2">
        <f>G42</f>
        <v>453162.85</v>
      </c>
      <c r="H43" s="2">
        <f>H42</f>
        <v>415878.21454999998</v>
      </c>
      <c r="I43" s="2">
        <f>I42</f>
        <v>340543.41</v>
      </c>
      <c r="J43" s="2">
        <f>ROUND((H43-I43),5)</f>
        <v>75334.804550000001</v>
      </c>
      <c r="K43" s="17">
        <f>ROUND(IF(I43=0, IF(H43=0, 0, 1), H43/I43),5)</f>
        <v>1.22122</v>
      </c>
      <c r="L43" s="2">
        <f>L42</f>
        <v>383241</v>
      </c>
      <c r="M43" s="2">
        <f>M42</f>
        <v>412400</v>
      </c>
    </row>
    <row r="44" spans="1:13" x14ac:dyDescent="0.25">
      <c r="A44" s="1"/>
      <c r="B44" s="1"/>
      <c r="C44" s="1"/>
      <c r="D44" s="1" t="s">
        <v>114</v>
      </c>
      <c r="E44" s="1"/>
      <c r="F44" s="1"/>
      <c r="G44" s="2"/>
      <c r="H44" s="2"/>
      <c r="I44" s="2"/>
      <c r="J44" s="2"/>
      <c r="K44" s="17"/>
      <c r="L44" s="2"/>
      <c r="M44" s="2"/>
    </row>
    <row r="45" spans="1:13" x14ac:dyDescent="0.25">
      <c r="A45" s="1"/>
      <c r="B45" s="1"/>
      <c r="C45" s="1"/>
      <c r="D45" s="1"/>
      <c r="E45" s="1" t="s">
        <v>115</v>
      </c>
      <c r="F45" s="1"/>
      <c r="G45" s="2">
        <v>925.81</v>
      </c>
      <c r="H45" s="2">
        <v>925.81</v>
      </c>
      <c r="I45" s="2">
        <v>921.67</v>
      </c>
      <c r="J45" s="2">
        <f>ROUND((H45-I45),5)</f>
        <v>4.1399999999999997</v>
      </c>
      <c r="K45" s="17">
        <f>ROUND(IF(I45=0, IF(H45=0, 0, 1), H45/I45),5)</f>
        <v>1.0044900000000001</v>
      </c>
      <c r="L45" s="2">
        <v>1050</v>
      </c>
      <c r="M45" s="2">
        <v>1050</v>
      </c>
    </row>
    <row r="46" spans="1:13" x14ac:dyDescent="0.25">
      <c r="A46" s="1"/>
      <c r="B46" s="1"/>
      <c r="C46" s="1"/>
      <c r="D46" s="1"/>
      <c r="E46" s="1" t="s">
        <v>116</v>
      </c>
      <c r="F46" s="1"/>
      <c r="G46" s="2">
        <v>8000</v>
      </c>
      <c r="H46" s="2">
        <v>8000</v>
      </c>
      <c r="I46" s="2">
        <v>7500</v>
      </c>
      <c r="J46" s="2">
        <f>ROUND((H46-I46),5)</f>
        <v>500</v>
      </c>
      <c r="K46" s="17">
        <f>ROUND(IF(I46=0, IF(H46=0, 0, 1), H46/I46),5)</f>
        <v>1.06667</v>
      </c>
      <c r="L46" s="2">
        <v>7500</v>
      </c>
      <c r="M46" s="2">
        <v>8000</v>
      </c>
    </row>
    <row r="47" spans="1:13" x14ac:dyDescent="0.25">
      <c r="A47" s="1"/>
      <c r="B47" s="1"/>
      <c r="C47" s="1"/>
      <c r="D47" s="1"/>
      <c r="E47" s="1" t="s">
        <v>117</v>
      </c>
      <c r="F47" s="1"/>
      <c r="G47" s="2">
        <v>36.4</v>
      </c>
      <c r="H47" s="2">
        <v>36.4</v>
      </c>
      <c r="I47" s="2"/>
      <c r="J47" s="2"/>
      <c r="K47" s="17"/>
      <c r="L47" s="2"/>
      <c r="M47" s="2"/>
    </row>
    <row r="48" spans="1:13" x14ac:dyDescent="0.25">
      <c r="A48" s="1"/>
      <c r="B48" s="1"/>
      <c r="C48" s="1"/>
      <c r="D48" s="1"/>
      <c r="E48" s="1" t="s">
        <v>118</v>
      </c>
      <c r="F48" s="1"/>
      <c r="G48" s="2">
        <v>94.6</v>
      </c>
      <c r="H48" s="2">
        <v>94.6</v>
      </c>
      <c r="I48" s="2">
        <v>27.5</v>
      </c>
      <c r="J48" s="2">
        <f t="shared" ref="J48:J53" si="7">ROUND((H48-I48),5)</f>
        <v>67.099999999999994</v>
      </c>
      <c r="K48" s="17">
        <f t="shared" ref="K48:K53" si="8">ROUND(IF(I48=0, IF(H48=0, 0, 1), H48/I48),5)</f>
        <v>3.44</v>
      </c>
      <c r="L48" s="2">
        <v>30</v>
      </c>
      <c r="M48" s="2">
        <v>100</v>
      </c>
    </row>
    <row r="49" spans="1:13" x14ac:dyDescent="0.25">
      <c r="A49" s="1"/>
      <c r="B49" s="1"/>
      <c r="C49" s="1"/>
      <c r="D49" s="1"/>
      <c r="E49" s="1" t="s">
        <v>119</v>
      </c>
      <c r="F49" s="1"/>
      <c r="G49" s="2">
        <v>3162.22</v>
      </c>
      <c r="H49" s="2">
        <v>3162.22</v>
      </c>
      <c r="I49" s="2">
        <v>8900</v>
      </c>
      <c r="J49" s="2">
        <f t="shared" si="7"/>
        <v>-5737.78</v>
      </c>
      <c r="K49" s="17">
        <f t="shared" si="8"/>
        <v>0.35531000000000001</v>
      </c>
      <c r="L49" s="2">
        <v>8900</v>
      </c>
      <c r="M49" s="2">
        <v>8900</v>
      </c>
    </row>
    <row r="50" spans="1:13" x14ac:dyDescent="0.25">
      <c r="A50" s="1"/>
      <c r="B50" s="1"/>
      <c r="C50" s="1"/>
      <c r="D50" s="1"/>
      <c r="E50" s="1" t="s">
        <v>120</v>
      </c>
      <c r="F50" s="1"/>
      <c r="G50" s="2">
        <v>1400</v>
      </c>
      <c r="H50" s="2">
        <v>1400</v>
      </c>
      <c r="I50" s="2">
        <v>1200</v>
      </c>
      <c r="J50" s="2">
        <f t="shared" si="7"/>
        <v>200</v>
      </c>
      <c r="K50" s="17">
        <f t="shared" si="8"/>
        <v>1.1666700000000001</v>
      </c>
      <c r="L50" s="2">
        <v>1200</v>
      </c>
      <c r="M50" s="2">
        <v>1400</v>
      </c>
    </row>
    <row r="51" spans="1:13" x14ac:dyDescent="0.25">
      <c r="A51" s="1"/>
      <c r="B51" s="1"/>
      <c r="C51" s="1"/>
      <c r="D51" s="1"/>
      <c r="E51" s="1" t="s">
        <v>121</v>
      </c>
      <c r="F51" s="1"/>
      <c r="G51" s="2">
        <v>2220</v>
      </c>
      <c r="H51" s="2">
        <v>2220</v>
      </c>
      <c r="I51" s="2">
        <v>2200</v>
      </c>
      <c r="J51" s="2">
        <f t="shared" si="7"/>
        <v>20</v>
      </c>
      <c r="K51" s="17">
        <f t="shared" si="8"/>
        <v>1.00909</v>
      </c>
      <c r="L51" s="2">
        <v>2400</v>
      </c>
      <c r="M51" s="2">
        <v>2500</v>
      </c>
    </row>
    <row r="52" spans="1:13" x14ac:dyDescent="0.25">
      <c r="A52" s="1"/>
      <c r="B52" s="1"/>
      <c r="C52" s="1"/>
      <c r="D52" s="1"/>
      <c r="E52" s="1" t="s">
        <v>122</v>
      </c>
      <c r="F52" s="1"/>
      <c r="G52" s="2">
        <v>353.01</v>
      </c>
      <c r="H52" s="2">
        <v>353.01</v>
      </c>
      <c r="I52" s="2">
        <v>3209</v>
      </c>
      <c r="J52" s="2">
        <f t="shared" si="7"/>
        <v>-2855.99</v>
      </c>
      <c r="K52" s="17">
        <f t="shared" si="8"/>
        <v>0.11001</v>
      </c>
      <c r="L52" s="2">
        <v>3500</v>
      </c>
      <c r="M52" s="2">
        <v>3500</v>
      </c>
    </row>
    <row r="53" spans="1:13" x14ac:dyDescent="0.25">
      <c r="A53" s="1"/>
      <c r="B53" s="1"/>
      <c r="C53" s="1"/>
      <c r="D53" s="1"/>
      <c r="E53" s="1" t="s">
        <v>123</v>
      </c>
      <c r="F53" s="1"/>
      <c r="G53" s="2">
        <v>16863.240000000002</v>
      </c>
      <c r="H53" s="2">
        <v>16863.240000000002</v>
      </c>
      <c r="I53" s="2">
        <v>12833.33</v>
      </c>
      <c r="J53" s="2">
        <f t="shared" si="7"/>
        <v>4029.91</v>
      </c>
      <c r="K53" s="17">
        <f t="shared" si="8"/>
        <v>1.31402</v>
      </c>
      <c r="L53" s="2">
        <v>14000</v>
      </c>
      <c r="M53" s="2">
        <v>10000</v>
      </c>
    </row>
    <row r="54" spans="1:13" x14ac:dyDescent="0.25">
      <c r="A54" s="1"/>
      <c r="B54" s="1"/>
      <c r="C54" s="1"/>
      <c r="D54" s="1"/>
      <c r="E54" s="1" t="s">
        <v>124</v>
      </c>
      <c r="F54" s="1"/>
      <c r="G54" s="2">
        <v>0</v>
      </c>
      <c r="H54" s="2">
        <v>0</v>
      </c>
      <c r="I54" s="2"/>
      <c r="J54" s="2"/>
      <c r="K54" s="17"/>
      <c r="L54" s="2"/>
      <c r="M54" s="2"/>
    </row>
    <row r="55" spans="1:13" x14ac:dyDescent="0.25">
      <c r="A55" s="1"/>
      <c r="B55" s="1"/>
      <c r="C55" s="1"/>
      <c r="D55" s="1"/>
      <c r="E55" s="1" t="s">
        <v>125</v>
      </c>
      <c r="F55" s="1"/>
      <c r="G55" s="2">
        <v>1729.14</v>
      </c>
      <c r="H55" s="2">
        <v>1729.14</v>
      </c>
      <c r="I55" s="2">
        <v>1420.84</v>
      </c>
      <c r="J55" s="2">
        <f>ROUND((H55-I55),5)</f>
        <v>308.3</v>
      </c>
      <c r="K55" s="17">
        <f>ROUND(IF(I55=0, IF(H55=0, 0, 1), H55/I55),5)</f>
        <v>1.21698</v>
      </c>
      <c r="L55" s="2">
        <v>1550</v>
      </c>
      <c r="M55" s="2">
        <v>2000</v>
      </c>
    </row>
    <row r="56" spans="1:13" x14ac:dyDescent="0.25">
      <c r="A56" s="1"/>
      <c r="B56" s="1"/>
      <c r="C56" s="1"/>
      <c r="D56" s="1"/>
      <c r="E56" s="1" t="s">
        <v>126</v>
      </c>
      <c r="F56" s="1"/>
      <c r="G56" s="2">
        <v>1000</v>
      </c>
      <c r="H56" s="2">
        <v>1000</v>
      </c>
      <c r="I56" s="2">
        <v>1000</v>
      </c>
      <c r="J56" s="2">
        <f>ROUND((H56-I56),5)</f>
        <v>0</v>
      </c>
      <c r="K56" s="17">
        <f>ROUND(IF(I56=0, IF(H56=0, 0, 1), H56/I56),5)</f>
        <v>1</v>
      </c>
      <c r="L56" s="2">
        <v>1000</v>
      </c>
      <c r="M56" s="2">
        <v>2000</v>
      </c>
    </row>
    <row r="57" spans="1:13" x14ac:dyDescent="0.25">
      <c r="A57" s="1"/>
      <c r="B57" s="1"/>
      <c r="C57" s="1"/>
      <c r="D57" s="1"/>
      <c r="E57" s="1" t="s">
        <v>127</v>
      </c>
      <c r="F57" s="1"/>
      <c r="G57" s="2">
        <v>800</v>
      </c>
      <c r="H57" s="2">
        <v>800</v>
      </c>
      <c r="I57" s="2">
        <v>825</v>
      </c>
      <c r="J57" s="2">
        <f>ROUND((H57-I57),5)</f>
        <v>-25</v>
      </c>
      <c r="K57" s="17">
        <f>ROUND(IF(I57=0, IF(H57=0, 0, 1), H57/I57),5)</f>
        <v>0.96970000000000001</v>
      </c>
      <c r="L57" s="2">
        <v>825</v>
      </c>
      <c r="M57" s="2">
        <v>825</v>
      </c>
    </row>
    <row r="58" spans="1:13" x14ac:dyDescent="0.25">
      <c r="A58" s="1"/>
      <c r="B58" s="1"/>
      <c r="C58" s="1"/>
      <c r="D58" s="1"/>
      <c r="E58" s="1" t="s">
        <v>128</v>
      </c>
      <c r="F58" s="1"/>
      <c r="G58" s="2">
        <v>1134.5999999999999</v>
      </c>
      <c r="H58" s="2">
        <v>1134.5999999999999</v>
      </c>
      <c r="I58" s="2">
        <v>1375</v>
      </c>
      <c r="J58" s="2">
        <f>ROUND((H58-I58),5)</f>
        <v>-240.4</v>
      </c>
      <c r="K58" s="17">
        <f>ROUND(IF(I58=0, IF(H58=0, 0, 1), H58/I58),5)</f>
        <v>0.82516</v>
      </c>
      <c r="L58" s="2">
        <v>1500</v>
      </c>
      <c r="M58" s="2">
        <v>1500</v>
      </c>
    </row>
    <row r="59" spans="1:13" x14ac:dyDescent="0.25">
      <c r="A59" s="1"/>
      <c r="B59" s="1"/>
      <c r="C59" s="1"/>
      <c r="D59" s="1"/>
      <c r="E59" s="1" t="s">
        <v>129</v>
      </c>
      <c r="F59" s="1"/>
      <c r="G59" s="2">
        <v>58605.9</v>
      </c>
      <c r="H59" s="2">
        <v>58605.9</v>
      </c>
      <c r="I59" s="2"/>
      <c r="J59" s="2"/>
      <c r="K59" s="17"/>
      <c r="L59" s="2"/>
      <c r="M59" s="2">
        <v>0</v>
      </c>
    </row>
    <row r="60" spans="1:13" x14ac:dyDescent="0.25">
      <c r="A60" s="1"/>
      <c r="B60" s="1"/>
      <c r="C60" s="1"/>
      <c r="D60" s="1"/>
      <c r="E60" s="1" t="s">
        <v>130</v>
      </c>
      <c r="F60" s="1"/>
      <c r="G60" s="2">
        <v>17909.43</v>
      </c>
      <c r="H60" s="2">
        <f>G60/11+(G60)</f>
        <v>19537.560000000001</v>
      </c>
      <c r="I60" s="2">
        <v>15583.33</v>
      </c>
      <c r="J60" s="2">
        <f t="shared" ref="J60:J69" si="9">ROUND((H60-I60),5)</f>
        <v>3954.23</v>
      </c>
      <c r="K60" s="17">
        <f t="shared" ref="K60:K69" si="10">ROUND(IF(I60=0, IF(H60=0, 0, 1), H60/I60),5)</f>
        <v>1.2537499999999999</v>
      </c>
      <c r="L60" s="2">
        <v>17000</v>
      </c>
      <c r="M60" s="2">
        <v>20000</v>
      </c>
    </row>
    <row r="61" spans="1:13" x14ac:dyDescent="0.25">
      <c r="A61" s="1"/>
      <c r="B61" s="1"/>
      <c r="C61" s="1"/>
      <c r="D61" s="1"/>
      <c r="E61" s="1" t="s">
        <v>131</v>
      </c>
      <c r="F61" s="1"/>
      <c r="G61" s="2">
        <v>5750</v>
      </c>
      <c r="H61" s="2">
        <v>5750</v>
      </c>
      <c r="I61" s="2">
        <v>6170.84</v>
      </c>
      <c r="J61" s="2">
        <f t="shared" si="9"/>
        <v>-420.84</v>
      </c>
      <c r="K61" s="17">
        <f t="shared" si="10"/>
        <v>0.93179999999999996</v>
      </c>
      <c r="L61" s="2">
        <v>6450</v>
      </c>
      <c r="M61" s="2">
        <v>6450</v>
      </c>
    </row>
    <row r="62" spans="1:13" x14ac:dyDescent="0.25">
      <c r="A62" s="1"/>
      <c r="B62" s="1"/>
      <c r="C62" s="1"/>
      <c r="D62" s="1"/>
      <c r="E62" s="1" t="s">
        <v>132</v>
      </c>
      <c r="F62" s="1"/>
      <c r="G62" s="2">
        <v>4025</v>
      </c>
      <c r="H62" s="2">
        <v>4025</v>
      </c>
      <c r="I62" s="2">
        <v>2900</v>
      </c>
      <c r="J62" s="2">
        <f t="shared" si="9"/>
        <v>1125</v>
      </c>
      <c r="K62" s="17">
        <f t="shared" si="10"/>
        <v>1.3879300000000001</v>
      </c>
      <c r="L62" s="2">
        <v>3200</v>
      </c>
      <c r="M62" s="2">
        <v>4500</v>
      </c>
    </row>
    <row r="63" spans="1:13" x14ac:dyDescent="0.25">
      <c r="A63" s="1"/>
      <c r="B63" s="1"/>
      <c r="C63" s="1"/>
      <c r="D63" s="1"/>
      <c r="E63" s="1" t="s">
        <v>133</v>
      </c>
      <c r="F63" s="1"/>
      <c r="G63" s="2">
        <v>4147.95</v>
      </c>
      <c r="H63" s="2">
        <v>4147.95</v>
      </c>
      <c r="I63" s="2">
        <v>4858.34</v>
      </c>
      <c r="J63" s="2">
        <f t="shared" si="9"/>
        <v>-710.39</v>
      </c>
      <c r="K63" s="17">
        <f t="shared" si="10"/>
        <v>0.85377999999999998</v>
      </c>
      <c r="L63" s="2">
        <v>5300</v>
      </c>
      <c r="M63" s="2">
        <v>5300</v>
      </c>
    </row>
    <row r="64" spans="1:13" x14ac:dyDescent="0.25">
      <c r="A64" s="1"/>
      <c r="B64" s="1"/>
      <c r="C64" s="1"/>
      <c r="D64" s="1"/>
      <c r="E64" s="1" t="s">
        <v>134</v>
      </c>
      <c r="F64" s="1"/>
      <c r="G64" s="2">
        <v>1665</v>
      </c>
      <c r="H64" s="2">
        <v>1665</v>
      </c>
      <c r="I64" s="2">
        <v>262.5</v>
      </c>
      <c r="J64" s="2">
        <f t="shared" si="9"/>
        <v>1402.5</v>
      </c>
      <c r="K64" s="17">
        <f t="shared" si="10"/>
        <v>6.3428599999999999</v>
      </c>
      <c r="L64" s="2">
        <v>350</v>
      </c>
      <c r="M64" s="2">
        <v>350</v>
      </c>
    </row>
    <row r="65" spans="1:13" x14ac:dyDescent="0.25">
      <c r="A65" s="1"/>
      <c r="B65" s="1"/>
      <c r="C65" s="1"/>
      <c r="D65" s="1"/>
      <c r="E65" s="1" t="s">
        <v>135</v>
      </c>
      <c r="F65" s="1"/>
      <c r="G65" s="2">
        <v>45.5</v>
      </c>
      <c r="H65" s="2">
        <v>45.5</v>
      </c>
      <c r="I65" s="2">
        <v>757.5</v>
      </c>
      <c r="J65" s="2">
        <f t="shared" si="9"/>
        <v>-712</v>
      </c>
      <c r="K65" s="17">
        <f t="shared" si="10"/>
        <v>6.0069999999999998E-2</v>
      </c>
      <c r="L65" s="2">
        <v>850</v>
      </c>
      <c r="M65" s="2">
        <v>850</v>
      </c>
    </row>
    <row r="66" spans="1:13" x14ac:dyDescent="0.25">
      <c r="A66" s="1"/>
      <c r="B66" s="1"/>
      <c r="C66" s="1"/>
      <c r="D66" s="1"/>
      <c r="E66" s="1" t="s">
        <v>136</v>
      </c>
      <c r="F66" s="1"/>
      <c r="G66" s="2">
        <v>3568.3</v>
      </c>
      <c r="H66" s="2">
        <v>3568.3</v>
      </c>
      <c r="I66" s="2">
        <v>2366.67</v>
      </c>
      <c r="J66" s="2">
        <f t="shared" si="9"/>
        <v>1201.6300000000001</v>
      </c>
      <c r="K66" s="17">
        <f t="shared" si="10"/>
        <v>1.50773</v>
      </c>
      <c r="L66" s="2">
        <v>2575</v>
      </c>
      <c r="M66" s="2">
        <v>4000</v>
      </c>
    </row>
    <row r="67" spans="1:13" x14ac:dyDescent="0.25">
      <c r="A67" s="1"/>
      <c r="B67" s="1"/>
      <c r="C67" s="1"/>
      <c r="D67" s="1"/>
      <c r="E67" s="1" t="s">
        <v>137</v>
      </c>
      <c r="F67" s="1"/>
      <c r="G67" s="2">
        <v>1159.54</v>
      </c>
      <c r="H67" s="2">
        <v>1159.54</v>
      </c>
      <c r="I67" s="2">
        <v>700</v>
      </c>
      <c r="J67" s="2">
        <f t="shared" si="9"/>
        <v>459.54</v>
      </c>
      <c r="K67" s="17">
        <f t="shared" si="10"/>
        <v>1.65649</v>
      </c>
      <c r="L67" s="2">
        <v>700</v>
      </c>
      <c r="M67" s="2">
        <v>4500</v>
      </c>
    </row>
    <row r="68" spans="1:13" x14ac:dyDescent="0.25">
      <c r="A68" s="1"/>
      <c r="B68" s="1"/>
      <c r="C68" s="1"/>
      <c r="D68" s="1"/>
      <c r="E68" s="1" t="s">
        <v>138</v>
      </c>
      <c r="F68" s="1"/>
      <c r="G68" s="2">
        <v>3686.79</v>
      </c>
      <c r="H68" s="2">
        <v>3686.79</v>
      </c>
      <c r="I68" s="2">
        <v>3208.33</v>
      </c>
      <c r="J68" s="2">
        <f t="shared" si="9"/>
        <v>478.46</v>
      </c>
      <c r="K68" s="17">
        <f t="shared" si="10"/>
        <v>1.14913</v>
      </c>
      <c r="L68" s="2">
        <v>3500</v>
      </c>
      <c r="M68" s="2">
        <v>3500</v>
      </c>
    </row>
    <row r="69" spans="1:13" x14ac:dyDescent="0.25">
      <c r="A69" s="1"/>
      <c r="B69" s="1"/>
      <c r="C69" s="1"/>
      <c r="D69" s="1"/>
      <c r="E69" s="1" t="s">
        <v>139</v>
      </c>
      <c r="F69" s="1"/>
      <c r="G69" s="2">
        <v>400</v>
      </c>
      <c r="H69" s="2">
        <v>400</v>
      </c>
      <c r="I69" s="2">
        <v>1400</v>
      </c>
      <c r="J69" s="2">
        <f t="shared" si="9"/>
        <v>-1000</v>
      </c>
      <c r="K69" s="17">
        <f t="shared" si="10"/>
        <v>0.28571000000000002</v>
      </c>
      <c r="L69" s="2">
        <v>1400</v>
      </c>
      <c r="M69" s="2">
        <v>1400</v>
      </c>
    </row>
    <row r="70" spans="1:13" x14ac:dyDescent="0.25">
      <c r="A70" s="1"/>
      <c r="B70" s="1"/>
      <c r="C70" s="1"/>
      <c r="D70" s="1"/>
      <c r="E70" s="1" t="s">
        <v>140</v>
      </c>
      <c r="F70" s="1"/>
      <c r="G70" s="2">
        <v>23250</v>
      </c>
      <c r="H70" s="2">
        <v>23250</v>
      </c>
      <c r="I70" s="2"/>
      <c r="J70" s="2"/>
      <c r="K70" s="17"/>
      <c r="L70" s="2"/>
      <c r="M70" s="2">
        <v>0</v>
      </c>
    </row>
    <row r="71" spans="1:13" x14ac:dyDescent="0.25">
      <c r="A71" s="1"/>
      <c r="B71" s="1"/>
      <c r="C71" s="1"/>
      <c r="D71" s="1"/>
      <c r="E71" s="1" t="s">
        <v>141</v>
      </c>
      <c r="F71" s="1"/>
      <c r="G71" s="2"/>
      <c r="H71" s="2"/>
      <c r="I71" s="2"/>
      <c r="J71" s="2"/>
      <c r="K71" s="17"/>
      <c r="L71" s="2"/>
      <c r="M71" s="2"/>
    </row>
    <row r="72" spans="1:13" x14ac:dyDescent="0.25">
      <c r="A72" s="1"/>
      <c r="B72" s="1"/>
      <c r="C72" s="1"/>
      <c r="D72" s="1"/>
      <c r="E72" s="1"/>
      <c r="F72" s="1" t="s">
        <v>142</v>
      </c>
      <c r="G72" s="2">
        <v>18724.18</v>
      </c>
      <c r="H72" s="2">
        <f>G72/11+(G72)</f>
        <v>20426.378181818181</v>
      </c>
      <c r="I72" s="2">
        <v>17360.580000000002</v>
      </c>
      <c r="J72" s="2">
        <f>ROUND((H72-I72),5)</f>
        <v>3065.7981799999998</v>
      </c>
      <c r="K72" s="17">
        <f>ROUND(IF(I72=0, IF(H72=0, 0, 1), H72/I72),5)</f>
        <v>1.1766000000000001</v>
      </c>
      <c r="L72" s="2">
        <v>18937</v>
      </c>
      <c r="M72" s="2">
        <v>24000</v>
      </c>
    </row>
    <row r="73" spans="1:13" x14ac:dyDescent="0.25">
      <c r="A73" s="1"/>
      <c r="B73" s="1"/>
      <c r="C73" s="1"/>
      <c r="D73" s="1"/>
      <c r="E73" s="1"/>
      <c r="F73" s="1" t="s">
        <v>143</v>
      </c>
      <c r="G73" s="2">
        <v>38240.129999999997</v>
      </c>
      <c r="H73" s="2">
        <f t="shared" ref="H73:H76" si="11">G73/11+(G73)</f>
        <v>41716.505454545455</v>
      </c>
      <c r="I73" s="2">
        <v>35121.26</v>
      </c>
      <c r="J73" s="2">
        <f>ROUND((H73-I73),5)</f>
        <v>6595.2454500000003</v>
      </c>
      <c r="K73" s="17">
        <f>ROUND(IF(I73=0, IF(H73=0, 0, 1), H73/I73),5)</f>
        <v>1.1877800000000001</v>
      </c>
      <c r="L73" s="2">
        <v>38315</v>
      </c>
      <c r="M73" s="2">
        <v>42000</v>
      </c>
    </row>
    <row r="74" spans="1:13" x14ac:dyDescent="0.25">
      <c r="A74" s="1"/>
      <c r="B74" s="1"/>
      <c r="C74" s="1"/>
      <c r="D74" s="1"/>
      <c r="E74" s="1"/>
      <c r="F74" s="1" t="s">
        <v>144</v>
      </c>
      <c r="G74" s="2">
        <v>38119.22</v>
      </c>
      <c r="H74" s="2">
        <f t="shared" si="11"/>
        <v>41584.603636363638</v>
      </c>
      <c r="I74" s="2">
        <v>45036.75</v>
      </c>
      <c r="J74" s="2">
        <f>ROUND((H74-I74),5)</f>
        <v>-3452.1463600000002</v>
      </c>
      <c r="K74" s="17">
        <f>ROUND(IF(I74=0, IF(H74=0, 0, 1), H74/I74),5)</f>
        <v>0.92335</v>
      </c>
      <c r="L74" s="2">
        <v>49131</v>
      </c>
      <c r="M74" s="2">
        <v>42000</v>
      </c>
    </row>
    <row r="75" spans="1:13" ht="15.75" thickBot="1" x14ac:dyDescent="0.3">
      <c r="A75" s="1"/>
      <c r="B75" s="1"/>
      <c r="C75" s="1"/>
      <c r="D75" s="1"/>
      <c r="E75" s="1"/>
      <c r="F75" s="1" t="s">
        <v>145</v>
      </c>
      <c r="G75" s="4">
        <v>0</v>
      </c>
      <c r="H75" s="2">
        <f t="shared" si="11"/>
        <v>0</v>
      </c>
      <c r="I75" s="4"/>
      <c r="J75" s="4"/>
      <c r="K75" s="18"/>
      <c r="L75" s="4"/>
      <c r="M75" s="4"/>
    </row>
    <row r="76" spans="1:13" x14ac:dyDescent="0.25">
      <c r="A76" s="1"/>
      <c r="B76" s="1"/>
      <c r="C76" s="1"/>
      <c r="D76" s="1"/>
      <c r="E76" s="1" t="s">
        <v>146</v>
      </c>
      <c r="F76" s="1"/>
      <c r="G76" s="2">
        <f>ROUND(SUM(G71:G75),5)</f>
        <v>95083.53</v>
      </c>
      <c r="H76" s="2">
        <f t="shared" si="11"/>
        <v>103727.48727272727</v>
      </c>
      <c r="I76" s="2">
        <f>ROUND(SUM(I71:I75),5)</f>
        <v>97518.59</v>
      </c>
      <c r="J76" s="2">
        <f>ROUND((H76-I76),5)</f>
        <v>6208.8972700000004</v>
      </c>
      <c r="K76" s="17">
        <f>ROUND(IF(I76=0, IF(H76=0, 0, 1), H76/I76),5)</f>
        <v>1.0636699999999999</v>
      </c>
      <c r="L76" s="2">
        <f>ROUND(SUM(L71:L75),5)</f>
        <v>106383</v>
      </c>
      <c r="M76" s="2">
        <f>ROUND(SUM(M71:M75),5)</f>
        <v>108000</v>
      </c>
    </row>
    <row r="77" spans="1:13" x14ac:dyDescent="0.25">
      <c r="A77" s="1"/>
      <c r="B77" s="1"/>
      <c r="C77" s="1"/>
      <c r="D77" s="1"/>
      <c r="E77" s="1" t="s">
        <v>147</v>
      </c>
      <c r="F77" s="1"/>
      <c r="G77" s="2"/>
      <c r="H77" s="2"/>
      <c r="I77" s="2"/>
      <c r="J77" s="2"/>
      <c r="K77" s="17"/>
      <c r="L77" s="2"/>
      <c r="M77" s="2"/>
    </row>
    <row r="78" spans="1:13" x14ac:dyDescent="0.25">
      <c r="A78" s="1"/>
      <c r="B78" s="1"/>
      <c r="C78" s="1"/>
      <c r="D78" s="1"/>
      <c r="E78" s="1"/>
      <c r="F78" s="1" t="s">
        <v>142</v>
      </c>
      <c r="G78" s="2">
        <v>1195.3900000000001</v>
      </c>
      <c r="H78" s="2">
        <v>1195.3900000000001</v>
      </c>
      <c r="I78" s="2"/>
      <c r="J78" s="2"/>
      <c r="K78" s="17"/>
      <c r="L78" s="2"/>
      <c r="M78" s="2"/>
    </row>
    <row r="79" spans="1:13" x14ac:dyDescent="0.25">
      <c r="A79" s="1"/>
      <c r="B79" s="1"/>
      <c r="C79" s="1"/>
      <c r="D79" s="1"/>
      <c r="E79" s="1"/>
      <c r="F79" s="1" t="s">
        <v>143</v>
      </c>
      <c r="G79" s="2">
        <v>3099.21</v>
      </c>
      <c r="H79" s="2">
        <v>3099.21</v>
      </c>
      <c r="I79" s="2">
        <v>32.08</v>
      </c>
      <c r="J79" s="2">
        <f>ROUND((H79-I79),5)</f>
        <v>3067.13</v>
      </c>
      <c r="K79" s="17">
        <f>ROUND(IF(I79=0, IF(H79=0, 0, 1), H79/I79),5)</f>
        <v>96.608789999999999</v>
      </c>
      <c r="L79" s="2">
        <v>35</v>
      </c>
      <c r="M79" s="2"/>
    </row>
    <row r="80" spans="1:13" x14ac:dyDescent="0.25">
      <c r="A80" s="1"/>
      <c r="B80" s="1"/>
      <c r="C80" s="1"/>
      <c r="D80" s="1"/>
      <c r="E80" s="1"/>
      <c r="F80" s="1" t="s">
        <v>144</v>
      </c>
      <c r="G80" s="2">
        <v>2919.26</v>
      </c>
      <c r="H80" s="2">
        <v>2919.26</v>
      </c>
      <c r="I80" s="2">
        <v>2315.5</v>
      </c>
      <c r="J80" s="2">
        <f>ROUND((H80-I80),5)</f>
        <v>603.76</v>
      </c>
      <c r="K80" s="17">
        <f>ROUND(IF(I80=0, IF(H80=0, 0, 1), H80/I80),5)</f>
        <v>1.26075</v>
      </c>
      <c r="L80" s="2">
        <v>2526</v>
      </c>
      <c r="M80" s="2"/>
    </row>
    <row r="81" spans="1:13" ht="15.75" thickBot="1" x14ac:dyDescent="0.3">
      <c r="A81" s="1"/>
      <c r="B81" s="1"/>
      <c r="C81" s="1"/>
      <c r="D81" s="1"/>
      <c r="E81" s="1"/>
      <c r="F81" s="1" t="s">
        <v>148</v>
      </c>
      <c r="G81" s="4">
        <v>0</v>
      </c>
      <c r="H81" s="4">
        <v>0</v>
      </c>
      <c r="I81" s="4">
        <v>4967.43</v>
      </c>
      <c r="J81" s="4">
        <f>ROUND((H81-I81),5)</f>
        <v>-4967.43</v>
      </c>
      <c r="K81" s="18">
        <f>ROUND(IF(I81=0, IF(H81=0, 0, 1), H81/I81),5)</f>
        <v>0</v>
      </c>
      <c r="L81" s="4">
        <v>5419</v>
      </c>
      <c r="M81" s="4"/>
    </row>
    <row r="82" spans="1:13" x14ac:dyDescent="0.25">
      <c r="A82" s="1"/>
      <c r="B82" s="1"/>
      <c r="C82" s="1"/>
      <c r="D82" s="1"/>
      <c r="E82" s="1" t="s">
        <v>149</v>
      </c>
      <c r="F82" s="1"/>
      <c r="G82" s="2">
        <f>ROUND(SUM(G77:G81),5)</f>
        <v>7213.86</v>
      </c>
      <c r="H82" s="2">
        <f>ROUND(SUM(H77:H81),5)</f>
        <v>7213.86</v>
      </c>
      <c r="I82" s="2">
        <f>ROUND(SUM(I77:I81),5)</f>
        <v>7315.01</v>
      </c>
      <c r="J82" s="2">
        <f>ROUND((H82-I82),5)</f>
        <v>-101.15</v>
      </c>
      <c r="K82" s="17">
        <f>ROUND(IF(I82=0, IF(H82=0, 0, 1), H82/I82),5)</f>
        <v>0.98616999999999999</v>
      </c>
      <c r="L82" s="2">
        <f>ROUND(SUM(L77:L81),5)</f>
        <v>7980</v>
      </c>
      <c r="M82" s="2">
        <v>8600</v>
      </c>
    </row>
    <row r="83" spans="1:13" x14ac:dyDescent="0.25">
      <c r="A83" s="1"/>
      <c r="B83" s="1"/>
      <c r="C83" s="1"/>
      <c r="D83" s="1"/>
      <c r="E83" s="1" t="s">
        <v>150</v>
      </c>
      <c r="F83" s="1"/>
      <c r="G83" s="2"/>
      <c r="H83" s="2"/>
      <c r="I83" s="2"/>
      <c r="J83" s="2"/>
      <c r="K83" s="17"/>
      <c r="L83" s="2"/>
      <c r="M83" s="2"/>
    </row>
    <row r="84" spans="1:13" x14ac:dyDescent="0.25">
      <c r="A84" s="1"/>
      <c r="B84" s="1"/>
      <c r="C84" s="1"/>
      <c r="D84" s="1"/>
      <c r="E84" s="1"/>
      <c r="F84" s="1" t="s">
        <v>151</v>
      </c>
      <c r="G84" s="2">
        <v>780</v>
      </c>
      <c r="H84" s="2">
        <v>780</v>
      </c>
      <c r="I84" s="2">
        <v>2750</v>
      </c>
      <c r="J84" s="2">
        <f t="shared" ref="J84:J90" si="12">ROUND((H84-I84),5)</f>
        <v>-1970</v>
      </c>
      <c r="K84" s="17">
        <f t="shared" ref="K84:K90" si="13">ROUND(IF(I84=0, IF(H84=0, 0, 1), H84/I84),5)</f>
        <v>0.28364</v>
      </c>
      <c r="L84" s="2">
        <v>3000</v>
      </c>
      <c r="M84" s="2">
        <v>2500</v>
      </c>
    </row>
    <row r="85" spans="1:13" x14ac:dyDescent="0.25">
      <c r="A85" s="1"/>
      <c r="B85" s="1"/>
      <c r="C85" s="1"/>
      <c r="D85" s="1"/>
      <c r="E85" s="1"/>
      <c r="F85" s="1" t="s">
        <v>152</v>
      </c>
      <c r="G85" s="2">
        <v>2166.02</v>
      </c>
      <c r="H85" s="2">
        <v>2166.02</v>
      </c>
      <c r="I85" s="2">
        <v>458.33</v>
      </c>
      <c r="J85" s="2">
        <f t="shared" si="12"/>
        <v>1707.69</v>
      </c>
      <c r="K85" s="17">
        <f t="shared" si="13"/>
        <v>4.7259000000000002</v>
      </c>
      <c r="L85" s="2">
        <v>500</v>
      </c>
      <c r="M85" s="2">
        <v>1000</v>
      </c>
    </row>
    <row r="86" spans="1:13" x14ac:dyDescent="0.25">
      <c r="A86" s="1"/>
      <c r="B86" s="1"/>
      <c r="C86" s="1"/>
      <c r="D86" s="1"/>
      <c r="E86" s="1"/>
      <c r="F86" s="1" t="s">
        <v>153</v>
      </c>
      <c r="G86" s="2">
        <v>4100.79</v>
      </c>
      <c r="H86" s="2">
        <v>4100.79</v>
      </c>
      <c r="I86" s="2">
        <v>5500</v>
      </c>
      <c r="J86" s="2">
        <f t="shared" si="12"/>
        <v>-1399.21</v>
      </c>
      <c r="K86" s="17">
        <f t="shared" si="13"/>
        <v>0.74560000000000004</v>
      </c>
      <c r="L86" s="2">
        <v>6000</v>
      </c>
      <c r="M86" s="2">
        <v>6000</v>
      </c>
    </row>
    <row r="87" spans="1:13" ht="15.75" thickBot="1" x14ac:dyDescent="0.3">
      <c r="A87" s="1"/>
      <c r="B87" s="1"/>
      <c r="C87" s="1"/>
      <c r="D87" s="1"/>
      <c r="E87" s="1"/>
      <c r="F87" s="1" t="s">
        <v>154</v>
      </c>
      <c r="G87" s="4">
        <v>194</v>
      </c>
      <c r="H87" s="4">
        <v>194</v>
      </c>
      <c r="I87" s="4">
        <v>500</v>
      </c>
      <c r="J87" s="4">
        <f t="shared" si="12"/>
        <v>-306</v>
      </c>
      <c r="K87" s="18">
        <f t="shared" si="13"/>
        <v>0.38800000000000001</v>
      </c>
      <c r="L87" s="4">
        <v>500</v>
      </c>
      <c r="M87" s="4">
        <v>750</v>
      </c>
    </row>
    <row r="88" spans="1:13" x14ac:dyDescent="0.25">
      <c r="A88" s="1"/>
      <c r="B88" s="1"/>
      <c r="C88" s="1"/>
      <c r="D88" s="1"/>
      <c r="E88" s="1" t="s">
        <v>155</v>
      </c>
      <c r="F88" s="1"/>
      <c r="G88" s="2">
        <f>ROUND(SUM(G83:G87),5)</f>
        <v>7240.81</v>
      </c>
      <c r="H88" s="2">
        <f>ROUND(SUM(H83:H87),5)</f>
        <v>7240.81</v>
      </c>
      <c r="I88" s="2">
        <f>ROUND(SUM(I83:I87),5)</f>
        <v>9208.33</v>
      </c>
      <c r="J88" s="2">
        <f t="shared" si="12"/>
        <v>-1967.52</v>
      </c>
      <c r="K88" s="17">
        <f t="shared" si="13"/>
        <v>0.78632999999999997</v>
      </c>
      <c r="L88" s="2">
        <f>ROUND(SUM(L83:L87),5)</f>
        <v>10000</v>
      </c>
      <c r="M88" s="2">
        <f>ROUND(SUM(M83:M87),5)</f>
        <v>10250</v>
      </c>
    </row>
    <row r="89" spans="1:13" x14ac:dyDescent="0.25">
      <c r="A89" s="1"/>
      <c r="B89" s="1"/>
      <c r="C89" s="1"/>
      <c r="D89" s="1"/>
      <c r="E89" s="1" t="s">
        <v>156</v>
      </c>
      <c r="F89" s="1"/>
      <c r="G89" s="2">
        <v>1336.26</v>
      </c>
      <c r="H89" s="2">
        <f>G89/11+G89</f>
        <v>1457.7381818181818</v>
      </c>
      <c r="I89" s="2">
        <v>1650</v>
      </c>
      <c r="J89" s="2">
        <f t="shared" si="12"/>
        <v>-192.26182</v>
      </c>
      <c r="K89" s="17">
        <f t="shared" si="13"/>
        <v>0.88348000000000004</v>
      </c>
      <c r="L89" s="2">
        <v>1800</v>
      </c>
      <c r="M89" s="2">
        <v>1800</v>
      </c>
    </row>
    <row r="90" spans="1:13" x14ac:dyDescent="0.25">
      <c r="A90" s="1"/>
      <c r="B90" s="1"/>
      <c r="C90" s="1"/>
      <c r="D90" s="1"/>
      <c r="E90" s="1" t="s">
        <v>157</v>
      </c>
      <c r="F90" s="1"/>
      <c r="G90" s="2">
        <v>19117.5</v>
      </c>
      <c r="H90" s="2">
        <f t="shared" ref="H90:H91" si="14">G90/11+G90</f>
        <v>20855.454545454544</v>
      </c>
      <c r="I90" s="2">
        <v>16843.75</v>
      </c>
      <c r="J90" s="2">
        <f t="shared" si="12"/>
        <v>4011.7045499999999</v>
      </c>
      <c r="K90" s="17">
        <f t="shared" si="13"/>
        <v>1.23817</v>
      </c>
      <c r="L90" s="2">
        <v>18375</v>
      </c>
      <c r="M90" s="2">
        <v>18375</v>
      </c>
    </row>
    <row r="91" spans="1:13" x14ac:dyDescent="0.25">
      <c r="A91" s="1"/>
      <c r="B91" s="1"/>
      <c r="C91" s="1"/>
      <c r="D91" s="1"/>
      <c r="E91" s="1" t="s">
        <v>158</v>
      </c>
      <c r="F91" s="1"/>
      <c r="G91" s="2">
        <v>150</v>
      </c>
      <c r="H91" s="2">
        <f t="shared" si="14"/>
        <v>163.63636363636363</v>
      </c>
      <c r="I91" s="2"/>
      <c r="J91" s="2"/>
      <c r="K91" s="17"/>
      <c r="L91" s="2"/>
      <c r="M91" s="2"/>
    </row>
    <row r="92" spans="1:13" x14ac:dyDescent="0.25">
      <c r="A92" s="1"/>
      <c r="B92" s="1"/>
      <c r="C92" s="1"/>
      <c r="D92" s="1"/>
      <c r="E92" s="1" t="s">
        <v>159</v>
      </c>
      <c r="F92" s="1"/>
      <c r="G92" s="2"/>
      <c r="H92" s="2"/>
      <c r="I92" s="2"/>
      <c r="J92" s="2"/>
      <c r="K92" s="17"/>
      <c r="L92" s="2"/>
      <c r="M92" s="2"/>
    </row>
    <row r="93" spans="1:13" x14ac:dyDescent="0.25">
      <c r="A93" s="1"/>
      <c r="B93" s="1"/>
      <c r="C93" s="1"/>
      <c r="D93" s="1"/>
      <c r="E93" s="1" t="s">
        <v>160</v>
      </c>
      <c r="F93" s="1"/>
      <c r="G93" s="2">
        <v>30143.5</v>
      </c>
      <c r="H93" s="2">
        <f>G93/11+G93</f>
        <v>32883.818181818184</v>
      </c>
      <c r="I93" s="2">
        <v>22000</v>
      </c>
      <c r="J93" s="2">
        <f>ROUND((H93-I93),5)</f>
        <v>10883.81818</v>
      </c>
      <c r="K93" s="17">
        <f>ROUND(IF(I93=0, IF(H93=0, 0, 1), H93/I93),5)</f>
        <v>1.49472</v>
      </c>
      <c r="L93" s="2">
        <v>24000</v>
      </c>
      <c r="M93" s="2">
        <v>24000</v>
      </c>
    </row>
    <row r="94" spans="1:13" x14ac:dyDescent="0.25">
      <c r="A94" s="1"/>
      <c r="B94" s="1"/>
      <c r="C94" s="1"/>
      <c r="D94" s="1"/>
      <c r="E94" s="1" t="s">
        <v>161</v>
      </c>
      <c r="F94" s="1"/>
      <c r="G94" s="2">
        <v>11235.35</v>
      </c>
      <c r="H94" s="2">
        <f t="shared" ref="H94:H97" si="15">G94/11+G94</f>
        <v>12256.745454545455</v>
      </c>
      <c r="I94" s="2">
        <v>12375</v>
      </c>
      <c r="J94" s="2">
        <f>ROUND((H94-I94),5)</f>
        <v>-118.25454999999999</v>
      </c>
      <c r="K94" s="17">
        <f>ROUND(IF(I94=0, IF(H94=0, 0, 1), H94/I94),5)</f>
        <v>0.99043999999999999</v>
      </c>
      <c r="L94" s="2">
        <v>13500</v>
      </c>
      <c r="M94" s="2">
        <v>13500</v>
      </c>
    </row>
    <row r="95" spans="1:13" x14ac:dyDescent="0.25">
      <c r="A95" s="1"/>
      <c r="B95" s="1"/>
      <c r="C95" s="1"/>
      <c r="D95" s="1"/>
      <c r="E95" s="1" t="s">
        <v>162</v>
      </c>
      <c r="F95" s="1"/>
      <c r="G95" s="2">
        <v>797.2</v>
      </c>
      <c r="H95" s="2">
        <f t="shared" si="15"/>
        <v>869.67272727272734</v>
      </c>
      <c r="I95" s="2">
        <v>2314.58</v>
      </c>
      <c r="J95" s="2">
        <f>ROUND((H95-I95),5)</f>
        <v>-1444.9072699999999</v>
      </c>
      <c r="K95" s="17">
        <f>ROUND(IF(I95=0, IF(H95=0, 0, 1), H95/I95),5)</f>
        <v>0.37574000000000002</v>
      </c>
      <c r="L95" s="2">
        <v>2525</v>
      </c>
      <c r="M95" s="2">
        <v>2525</v>
      </c>
    </row>
    <row r="96" spans="1:13" x14ac:dyDescent="0.25">
      <c r="A96" s="1"/>
      <c r="B96" s="1"/>
      <c r="C96" s="1"/>
      <c r="D96" s="1"/>
      <c r="E96" s="1" t="s">
        <v>163</v>
      </c>
      <c r="F96" s="1"/>
      <c r="G96" s="2">
        <v>3544</v>
      </c>
      <c r="H96" s="2">
        <f t="shared" si="15"/>
        <v>3866.181818181818</v>
      </c>
      <c r="I96" s="2">
        <v>4033.34</v>
      </c>
      <c r="J96" s="2">
        <f>ROUND((H96-I96),5)</f>
        <v>-167.15817999999999</v>
      </c>
      <c r="K96" s="17">
        <f>ROUND(IF(I96=0, IF(H96=0, 0, 1), H96/I96),5)</f>
        <v>0.95855999999999997</v>
      </c>
      <c r="L96" s="2">
        <v>4400</v>
      </c>
      <c r="M96" s="2">
        <v>4400</v>
      </c>
    </row>
    <row r="97" spans="1:13" x14ac:dyDescent="0.25">
      <c r="A97" s="1"/>
      <c r="B97" s="1"/>
      <c r="C97" s="1"/>
      <c r="D97" s="1"/>
      <c r="E97" s="1" t="s">
        <v>164</v>
      </c>
      <c r="F97" s="1"/>
      <c r="G97" s="2">
        <v>173.86</v>
      </c>
      <c r="H97" s="2">
        <f t="shared" si="15"/>
        <v>189.66545454545457</v>
      </c>
      <c r="I97" s="2">
        <v>1375</v>
      </c>
      <c r="J97" s="2">
        <f>ROUND((H97-I97),5)</f>
        <v>-1185.33455</v>
      </c>
      <c r="K97" s="17">
        <f>ROUND(IF(I97=0, IF(H97=0, 0, 1), H97/I97),5)</f>
        <v>0.13794000000000001</v>
      </c>
      <c r="L97" s="2">
        <v>1500</v>
      </c>
      <c r="M97" s="2">
        <v>1500</v>
      </c>
    </row>
    <row r="98" spans="1:13" x14ac:dyDescent="0.25">
      <c r="A98" s="1"/>
      <c r="B98" s="1"/>
      <c r="C98" s="1"/>
      <c r="D98" s="1"/>
      <c r="E98" s="1" t="s">
        <v>165</v>
      </c>
      <c r="F98" s="1"/>
      <c r="G98" s="2"/>
      <c r="H98" s="2"/>
      <c r="I98" s="2"/>
      <c r="J98" s="2"/>
      <c r="K98" s="17"/>
      <c r="L98" s="2"/>
      <c r="M98" s="2"/>
    </row>
    <row r="99" spans="1:13" x14ac:dyDescent="0.25">
      <c r="A99" s="1"/>
      <c r="B99" s="1"/>
      <c r="C99" s="1"/>
      <c r="D99" s="1"/>
      <c r="E99" s="1"/>
      <c r="F99" s="1" t="s">
        <v>166</v>
      </c>
      <c r="G99" s="2">
        <v>13723.44</v>
      </c>
      <c r="H99" s="2">
        <f>G99/11+G99</f>
        <v>14971.025454545455</v>
      </c>
      <c r="I99" s="2">
        <v>16225.01</v>
      </c>
      <c r="J99" s="2">
        <f t="shared" ref="J99:J108" si="16">ROUND((H99-I99),5)</f>
        <v>-1253.9845499999999</v>
      </c>
      <c r="K99" s="17">
        <f t="shared" ref="K99:K108" si="17">ROUND(IF(I99=0, IF(H99=0, 0, 1), H99/I99),5)</f>
        <v>0.92271000000000003</v>
      </c>
      <c r="L99" s="2">
        <v>17700</v>
      </c>
      <c r="M99" s="2">
        <v>16500</v>
      </c>
    </row>
    <row r="100" spans="1:13" x14ac:dyDescent="0.25">
      <c r="A100" s="1"/>
      <c r="B100" s="1"/>
      <c r="C100" s="1"/>
      <c r="D100" s="1"/>
      <c r="E100" s="1"/>
      <c r="F100" s="1" t="s">
        <v>167</v>
      </c>
      <c r="G100" s="2">
        <v>2125.52</v>
      </c>
      <c r="H100" s="2">
        <f t="shared" ref="H100:H104" si="18">G100/11+G100</f>
        <v>2318.7490909090907</v>
      </c>
      <c r="I100" s="2">
        <v>2979.17</v>
      </c>
      <c r="J100" s="2">
        <f t="shared" si="16"/>
        <v>-660.42091000000005</v>
      </c>
      <c r="K100" s="17">
        <f t="shared" si="17"/>
        <v>0.77832000000000001</v>
      </c>
      <c r="L100" s="2">
        <v>3250</v>
      </c>
      <c r="M100" s="2">
        <v>3250</v>
      </c>
    </row>
    <row r="101" spans="1:13" x14ac:dyDescent="0.25">
      <c r="A101" s="1"/>
      <c r="B101" s="1"/>
      <c r="C101" s="1"/>
      <c r="D101" s="1"/>
      <c r="E101" s="1"/>
      <c r="F101" s="1" t="s">
        <v>168</v>
      </c>
      <c r="G101" s="2">
        <v>10392.040000000001</v>
      </c>
      <c r="H101" s="2">
        <f t="shared" si="18"/>
        <v>11336.77090909091</v>
      </c>
      <c r="I101" s="2">
        <v>12375</v>
      </c>
      <c r="J101" s="2">
        <f t="shared" si="16"/>
        <v>-1038.22909</v>
      </c>
      <c r="K101" s="17">
        <f t="shared" si="17"/>
        <v>0.91610000000000003</v>
      </c>
      <c r="L101" s="2">
        <v>13500</v>
      </c>
      <c r="M101" s="2">
        <v>13500</v>
      </c>
    </row>
    <row r="102" spans="1:13" x14ac:dyDescent="0.25">
      <c r="A102" s="1"/>
      <c r="B102" s="1"/>
      <c r="C102" s="1"/>
      <c r="D102" s="1"/>
      <c r="E102" s="1"/>
      <c r="F102" s="1" t="s">
        <v>169</v>
      </c>
      <c r="G102" s="2">
        <v>5667.86</v>
      </c>
      <c r="H102" s="2">
        <f t="shared" si="18"/>
        <v>6183.12</v>
      </c>
      <c r="I102" s="2">
        <v>5270.87</v>
      </c>
      <c r="J102" s="2">
        <f t="shared" si="16"/>
        <v>912.25</v>
      </c>
      <c r="K102" s="17">
        <f t="shared" si="17"/>
        <v>1.1730700000000001</v>
      </c>
      <c r="L102" s="2">
        <v>5750.04</v>
      </c>
      <c r="M102" s="2">
        <v>6750</v>
      </c>
    </row>
    <row r="103" spans="1:13" ht="15.75" thickBot="1" x14ac:dyDescent="0.3">
      <c r="A103" s="1"/>
      <c r="B103" s="1"/>
      <c r="C103" s="1"/>
      <c r="D103" s="1"/>
      <c r="E103" s="1"/>
      <c r="F103" s="1" t="s">
        <v>170</v>
      </c>
      <c r="G103" s="4">
        <v>814</v>
      </c>
      <c r="H103" s="2">
        <f t="shared" si="18"/>
        <v>888</v>
      </c>
      <c r="I103" s="4">
        <v>1375</v>
      </c>
      <c r="J103" s="4">
        <f t="shared" si="16"/>
        <v>-487</v>
      </c>
      <c r="K103" s="18">
        <f t="shared" si="17"/>
        <v>0.64581999999999995</v>
      </c>
      <c r="L103" s="4">
        <v>1500</v>
      </c>
      <c r="M103" s="4">
        <v>1500</v>
      </c>
    </row>
    <row r="104" spans="1:13" x14ac:dyDescent="0.25">
      <c r="A104" s="1"/>
      <c r="B104" s="1"/>
      <c r="C104" s="1"/>
      <c r="D104" s="1"/>
      <c r="E104" s="1" t="s">
        <v>171</v>
      </c>
      <c r="F104" s="1"/>
      <c r="G104" s="2">
        <f>ROUND(SUM(G98:G103),5)</f>
        <v>32722.86</v>
      </c>
      <c r="H104" s="2">
        <f t="shared" si="18"/>
        <v>35697.665454545458</v>
      </c>
      <c r="I104" s="2">
        <f>ROUND(SUM(I98:I103),5)</f>
        <v>38225.050000000003</v>
      </c>
      <c r="J104" s="2">
        <f t="shared" si="16"/>
        <v>-2527.3845500000002</v>
      </c>
      <c r="K104" s="17">
        <f t="shared" si="17"/>
        <v>0.93388000000000004</v>
      </c>
      <c r="L104" s="2">
        <f>ROUND(SUM(L98:L103),5)</f>
        <v>41700.04</v>
      </c>
      <c r="M104" s="2">
        <f>ROUND(SUM(M98:M103),5)</f>
        <v>41500</v>
      </c>
    </row>
    <row r="105" spans="1:13" ht="15.75" thickBot="1" x14ac:dyDescent="0.3">
      <c r="A105" s="1"/>
      <c r="B105" s="1"/>
      <c r="C105" s="1"/>
      <c r="D105" s="1"/>
      <c r="E105" s="1" t="s">
        <v>172</v>
      </c>
      <c r="F105" s="1"/>
      <c r="G105" s="5">
        <v>0</v>
      </c>
      <c r="H105" s="5">
        <v>0</v>
      </c>
      <c r="I105" s="5">
        <v>32083.33</v>
      </c>
      <c r="J105" s="5">
        <f t="shared" si="16"/>
        <v>-32083.33</v>
      </c>
      <c r="K105" s="19">
        <f t="shared" si="17"/>
        <v>0</v>
      </c>
      <c r="L105" s="5">
        <v>35000</v>
      </c>
      <c r="M105" s="5">
        <v>35000</v>
      </c>
    </row>
    <row r="106" spans="1:13" ht="15.75" thickBot="1" x14ac:dyDescent="0.3">
      <c r="A106" s="1"/>
      <c r="B106" s="1"/>
      <c r="C106" s="1"/>
      <c r="D106" s="1" t="s">
        <v>173</v>
      </c>
      <c r="E106" s="1"/>
      <c r="F106" s="1"/>
      <c r="G106" s="7">
        <f>ROUND(SUM(G44:G70)+G76+G82+SUM(G88:G97)+SUM(G104:G105),5)</f>
        <v>370691.16</v>
      </c>
      <c r="H106" s="7">
        <f>ROUND(SUM(H44:H70)+H76+H82+SUM(H88:H97)+SUM(H104:H105),5)</f>
        <v>389983.29544999998</v>
      </c>
      <c r="I106" s="7">
        <f>ROUND(SUM(I44:I70)+I76+I82+SUM(I88:I97)+SUM(I104:I105),5)</f>
        <v>324561.83</v>
      </c>
      <c r="J106" s="7">
        <f t="shared" si="16"/>
        <v>65421.465450000003</v>
      </c>
      <c r="K106" s="21">
        <f t="shared" si="17"/>
        <v>1.20157</v>
      </c>
      <c r="L106" s="7">
        <f>ROUND(SUM(L44:L70)+L76+L82+SUM(L88:L97)+SUM(L104:L105),5)</f>
        <v>351943.04</v>
      </c>
      <c r="M106" s="7">
        <f>ROUND(SUM(M44:M70)+M76+M82+SUM(M88:M97)+SUM(M104:M105),5)</f>
        <v>362075</v>
      </c>
    </row>
    <row r="107" spans="1:13" ht="15.75" thickBot="1" x14ac:dyDescent="0.3">
      <c r="A107" s="1"/>
      <c r="B107" s="1" t="s">
        <v>174</v>
      </c>
      <c r="C107" s="1"/>
      <c r="D107" s="1"/>
      <c r="E107" s="1"/>
      <c r="F107" s="1"/>
      <c r="G107" s="7">
        <f>ROUND(G3+G43-G106,5)</f>
        <v>82471.69</v>
      </c>
      <c r="H107" s="7">
        <f>ROUND(H3+H43-H106,5)</f>
        <v>25894.919099999999</v>
      </c>
      <c r="I107" s="7">
        <f>ROUND(I3+I43-I106,5)</f>
        <v>15981.58</v>
      </c>
      <c r="J107" s="7">
        <f t="shared" si="16"/>
        <v>9913.3390999999992</v>
      </c>
      <c r="K107" s="21">
        <f t="shared" si="17"/>
        <v>1.6203000000000001</v>
      </c>
      <c r="L107" s="7">
        <f>ROUND(L3+L43-L106,5)</f>
        <v>31297.96</v>
      </c>
      <c r="M107" s="7">
        <f>ROUND(M3+M43-M106,5)</f>
        <v>50325</v>
      </c>
    </row>
    <row r="108" spans="1:13" s="9" customFormat="1" ht="12" thickBot="1" x14ac:dyDescent="0.25">
      <c r="A108" s="1" t="s">
        <v>65</v>
      </c>
      <c r="B108" s="1"/>
      <c r="C108" s="1"/>
      <c r="D108" s="1"/>
      <c r="E108" s="1"/>
      <c r="F108" s="1"/>
      <c r="G108" s="8">
        <f>G107</f>
        <v>82471.69</v>
      </c>
      <c r="H108" s="8">
        <f>H107</f>
        <v>25894.919099999999</v>
      </c>
      <c r="I108" s="8">
        <f>I107</f>
        <v>15981.58</v>
      </c>
      <c r="J108" s="8">
        <f t="shared" si="16"/>
        <v>9913.3390999999992</v>
      </c>
      <c r="K108" s="22">
        <f t="shared" si="17"/>
        <v>1.6203000000000001</v>
      </c>
      <c r="L108" s="8">
        <f>L107</f>
        <v>31297.96</v>
      </c>
      <c r="M108" s="8">
        <f>M107</f>
        <v>50325</v>
      </c>
    </row>
    <row r="109" spans="1:13" ht="15.75" thickTop="1" x14ac:dyDescent="0.25"/>
  </sheetData>
  <pageMargins left="0.25" right="0.25" top="0.75" bottom="0.75" header="0.3" footer="0.3"/>
  <pageSetup orientation="portrait" r:id="rId1"/>
  <headerFooter>
    <oddHeader>&amp;L&amp;"Arial,Bold"&amp;8 12/05/19&amp;R&amp;"Arial,Bold"&amp;12 City of Leeton
&amp;"Arial,Bold"&amp;14 BOA Budget Performance Across All Funds
&amp;"Arial,Bold"&amp;10 November 2019</oddHeader>
    <oddFooter>&amp;L&amp;"Arial,Bold"&amp;8 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ColWidth="8.85546875" defaultRowHeight="15" x14ac:dyDescent="0.25"/>
  <cols>
    <col min="1" max="5" width="3" style="14" customWidth="1"/>
    <col min="6" max="6" width="20.7109375" style="14" customWidth="1"/>
    <col min="7" max="7" width="8.7109375" style="15" bestFit="1" customWidth="1"/>
    <col min="8" max="8" width="2.28515625" style="15" customWidth="1"/>
    <col min="9" max="9" width="8.7109375" style="15" bestFit="1" customWidth="1"/>
    <col min="10" max="10" width="2.28515625" style="15" customWidth="1"/>
    <col min="11" max="11" width="8.7109375" style="15" bestFit="1" customWidth="1"/>
    <col min="12" max="12" width="2.28515625" style="15" customWidth="1"/>
    <col min="13" max="13" width="8.7109375" style="15" bestFit="1" customWidth="1"/>
    <col min="14" max="14" width="2.28515625" style="15" customWidth="1"/>
    <col min="15" max="15" width="8.85546875" style="15" bestFit="1" customWidth="1"/>
    <col min="16" max="16" width="2.28515625" style="15" customWidth="1"/>
    <col min="17" max="17" width="8.7109375" style="15" bestFit="1" customWidth="1"/>
    <col min="18" max="18" width="2.28515625" style="15" customWidth="1"/>
    <col min="19" max="19" width="8.7109375" style="15" bestFit="1" customWidth="1"/>
    <col min="20" max="20" width="2.28515625" style="15" customWidth="1"/>
    <col min="21" max="21" width="8.85546875" style="15" bestFit="1" customWidth="1"/>
    <col min="22" max="22" width="2.28515625" style="15" customWidth="1"/>
    <col min="23" max="23" width="8.7109375" style="15" bestFit="1" customWidth="1"/>
    <col min="24" max="24" width="2.28515625" style="15" customWidth="1"/>
    <col min="25" max="25" width="8.7109375" style="15" bestFit="1" customWidth="1"/>
    <col min="26" max="26" width="2.28515625" style="15" customWidth="1"/>
    <col min="27" max="27" width="8.7109375" style="15" bestFit="1" customWidth="1"/>
    <col min="28" max="28" width="2.28515625" style="15" customWidth="1"/>
    <col min="29" max="29" width="8.7109375" style="15" bestFit="1" customWidth="1"/>
  </cols>
  <sheetData>
    <row r="1" spans="1:29" s="13" customFormat="1" ht="15.75" thickBot="1" x14ac:dyDescent="0.3">
      <c r="A1" s="10"/>
      <c r="B1" s="10"/>
      <c r="C1" s="10"/>
      <c r="D1" s="10"/>
      <c r="E1" s="10"/>
      <c r="F1" s="10"/>
      <c r="G1" s="11" t="s">
        <v>0</v>
      </c>
      <c r="H1" s="12"/>
      <c r="I1" s="11" t="s">
        <v>1</v>
      </c>
      <c r="J1" s="12"/>
      <c r="K1" s="11" t="s">
        <v>2</v>
      </c>
      <c r="L1" s="12"/>
      <c r="M1" s="11" t="s">
        <v>3</v>
      </c>
      <c r="N1" s="12"/>
      <c r="O1" s="11" t="s">
        <v>4</v>
      </c>
      <c r="P1" s="12"/>
      <c r="Q1" s="11" t="s">
        <v>5</v>
      </c>
      <c r="R1" s="12"/>
      <c r="S1" s="11" t="s">
        <v>6</v>
      </c>
      <c r="T1" s="12"/>
      <c r="U1" s="11" t="s">
        <v>7</v>
      </c>
      <c r="V1" s="12"/>
      <c r="W1" s="11" t="s">
        <v>8</v>
      </c>
      <c r="X1" s="12"/>
      <c r="Y1" s="11" t="s">
        <v>9</v>
      </c>
      <c r="Z1" s="12"/>
      <c r="AA1" s="11" t="s">
        <v>10</v>
      </c>
      <c r="AB1" s="12"/>
      <c r="AC1" s="11" t="s">
        <v>11</v>
      </c>
    </row>
    <row r="2" spans="1:29" ht="15.75" thickTop="1" x14ac:dyDescent="0.25">
      <c r="A2" s="1" t="s">
        <v>12</v>
      </c>
      <c r="B2" s="1"/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</row>
    <row r="3" spans="1:29" x14ac:dyDescent="0.25">
      <c r="A3" s="1"/>
      <c r="B3" s="1" t="s">
        <v>13</v>
      </c>
      <c r="C3" s="1"/>
      <c r="D3" s="1"/>
      <c r="E3" s="1"/>
      <c r="F3" s="1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</row>
    <row r="4" spans="1:29" x14ac:dyDescent="0.25">
      <c r="A4" s="1"/>
      <c r="B4" s="1"/>
      <c r="C4" s="1" t="s">
        <v>14</v>
      </c>
      <c r="D4" s="1"/>
      <c r="E4" s="1"/>
      <c r="F4" s="1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</row>
    <row r="5" spans="1:29" x14ac:dyDescent="0.25">
      <c r="A5" s="1"/>
      <c r="B5" s="1"/>
      <c r="C5" s="1"/>
      <c r="D5" s="1" t="s">
        <v>15</v>
      </c>
      <c r="E5" s="1"/>
      <c r="F5" s="1"/>
      <c r="G5" s="2">
        <v>100</v>
      </c>
      <c r="H5" s="3"/>
      <c r="I5" s="2">
        <v>100</v>
      </c>
      <c r="J5" s="3"/>
      <c r="K5" s="2">
        <v>100</v>
      </c>
      <c r="L5" s="3"/>
      <c r="M5" s="2">
        <v>100</v>
      </c>
      <c r="N5" s="3"/>
      <c r="O5" s="2">
        <v>100</v>
      </c>
      <c r="P5" s="3"/>
      <c r="Q5" s="2">
        <v>100</v>
      </c>
      <c r="R5" s="3"/>
      <c r="S5" s="2">
        <v>100</v>
      </c>
      <c r="T5" s="3"/>
      <c r="U5" s="2">
        <v>100</v>
      </c>
      <c r="V5" s="3"/>
      <c r="W5" s="2">
        <v>100</v>
      </c>
      <c r="X5" s="3"/>
      <c r="Y5" s="2">
        <v>100</v>
      </c>
      <c r="Z5" s="3"/>
      <c r="AA5" s="2">
        <v>100</v>
      </c>
      <c r="AB5" s="3"/>
      <c r="AC5" s="2">
        <v>100</v>
      </c>
    </row>
    <row r="6" spans="1:29" x14ac:dyDescent="0.25">
      <c r="A6" s="1"/>
      <c r="B6" s="1"/>
      <c r="C6" s="1"/>
      <c r="D6" s="1" t="s">
        <v>16</v>
      </c>
      <c r="E6" s="1"/>
      <c r="F6" s="1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</row>
    <row r="7" spans="1:29" x14ac:dyDescent="0.25">
      <c r="A7" s="1"/>
      <c r="B7" s="1"/>
      <c r="C7" s="1"/>
      <c r="D7" s="1"/>
      <c r="E7" s="1" t="s">
        <v>17</v>
      </c>
      <c r="F7" s="1"/>
      <c r="G7" s="2">
        <v>0</v>
      </c>
      <c r="H7" s="3"/>
      <c r="I7" s="2">
        <v>0</v>
      </c>
      <c r="J7" s="3"/>
      <c r="K7" s="2">
        <v>0</v>
      </c>
      <c r="L7" s="3"/>
      <c r="M7" s="2">
        <v>0</v>
      </c>
      <c r="N7" s="3"/>
      <c r="O7" s="2">
        <v>-87384.67</v>
      </c>
      <c r="P7" s="3"/>
      <c r="Q7" s="2">
        <v>-87384.67</v>
      </c>
      <c r="R7" s="3"/>
      <c r="S7" s="2">
        <v>-87384.67</v>
      </c>
      <c r="T7" s="3"/>
      <c r="U7" s="2">
        <v>-87384.67</v>
      </c>
      <c r="V7" s="3"/>
      <c r="W7" s="2">
        <v>-87384.67</v>
      </c>
      <c r="X7" s="3"/>
      <c r="Y7" s="2">
        <v>-87384.67</v>
      </c>
      <c r="Z7" s="3"/>
      <c r="AA7" s="2">
        <v>-87384.67</v>
      </c>
      <c r="AB7" s="3"/>
      <c r="AC7" s="2">
        <v>-87384.67</v>
      </c>
    </row>
    <row r="8" spans="1:29" x14ac:dyDescent="0.25">
      <c r="A8" s="1"/>
      <c r="B8" s="1"/>
      <c r="C8" s="1"/>
      <c r="D8" s="1"/>
      <c r="E8" s="1" t="s">
        <v>18</v>
      </c>
      <c r="F8" s="1"/>
      <c r="G8" s="2">
        <v>0</v>
      </c>
      <c r="H8" s="3"/>
      <c r="I8" s="2">
        <v>0</v>
      </c>
      <c r="J8" s="3"/>
      <c r="K8" s="2">
        <v>0</v>
      </c>
      <c r="L8" s="3"/>
      <c r="M8" s="2">
        <v>0</v>
      </c>
      <c r="N8" s="3"/>
      <c r="O8" s="2">
        <v>-62615.33</v>
      </c>
      <c r="P8" s="3"/>
      <c r="Q8" s="2">
        <v>-62615.33</v>
      </c>
      <c r="R8" s="3"/>
      <c r="S8" s="2">
        <v>-62615.33</v>
      </c>
      <c r="T8" s="3"/>
      <c r="U8" s="2">
        <v>-62615.33</v>
      </c>
      <c r="V8" s="3"/>
      <c r="W8" s="2">
        <v>-62615.33</v>
      </c>
      <c r="X8" s="3"/>
      <c r="Y8" s="2">
        <v>-62615.33</v>
      </c>
      <c r="Z8" s="3"/>
      <c r="AA8" s="2">
        <v>-62615.33</v>
      </c>
      <c r="AB8" s="3"/>
      <c r="AC8" s="2">
        <v>-62615.33</v>
      </c>
    </row>
    <row r="9" spans="1:29" ht="15.75" thickBot="1" x14ac:dyDescent="0.3">
      <c r="A9" s="1"/>
      <c r="B9" s="1"/>
      <c r="C9" s="1"/>
      <c r="D9" s="1"/>
      <c r="E9" s="1" t="s">
        <v>19</v>
      </c>
      <c r="F9" s="1"/>
      <c r="G9" s="4">
        <v>212448.68</v>
      </c>
      <c r="H9" s="3"/>
      <c r="I9" s="4">
        <v>212448.68</v>
      </c>
      <c r="J9" s="3"/>
      <c r="K9" s="4">
        <v>212448.68</v>
      </c>
      <c r="L9" s="3"/>
      <c r="M9" s="4">
        <v>212448.68</v>
      </c>
      <c r="N9" s="3"/>
      <c r="O9" s="4">
        <v>212448.68</v>
      </c>
      <c r="P9" s="3"/>
      <c r="Q9" s="4">
        <v>212476.81</v>
      </c>
      <c r="R9" s="3"/>
      <c r="S9" s="4">
        <v>212499.46</v>
      </c>
      <c r="T9" s="3"/>
      <c r="U9" s="4">
        <v>150100</v>
      </c>
      <c r="V9" s="3"/>
      <c r="W9" s="4">
        <v>150100</v>
      </c>
      <c r="X9" s="3"/>
      <c r="Y9" s="4">
        <v>150100</v>
      </c>
      <c r="Z9" s="3"/>
      <c r="AA9" s="4">
        <v>150100</v>
      </c>
      <c r="AB9" s="3"/>
      <c r="AC9" s="4">
        <v>150100</v>
      </c>
    </row>
    <row r="10" spans="1:29" x14ac:dyDescent="0.25">
      <c r="A10" s="1"/>
      <c r="B10" s="1"/>
      <c r="C10" s="1"/>
      <c r="D10" s="1" t="s">
        <v>20</v>
      </c>
      <c r="E10" s="1"/>
      <c r="F10" s="1"/>
      <c r="G10" s="2">
        <f>ROUND(SUM(G6:G9),5)</f>
        <v>212448.68</v>
      </c>
      <c r="H10" s="3"/>
      <c r="I10" s="2">
        <f>ROUND(SUM(I6:I9),5)</f>
        <v>212448.68</v>
      </c>
      <c r="J10" s="3"/>
      <c r="K10" s="2">
        <f>ROUND(SUM(K6:K9),5)</f>
        <v>212448.68</v>
      </c>
      <c r="L10" s="3"/>
      <c r="M10" s="2">
        <f>ROUND(SUM(M6:M9),5)</f>
        <v>212448.68</v>
      </c>
      <c r="N10" s="3"/>
      <c r="O10" s="2">
        <f>ROUND(SUM(O6:O9),5)</f>
        <v>62448.68</v>
      </c>
      <c r="P10" s="3"/>
      <c r="Q10" s="2">
        <f>ROUND(SUM(Q6:Q9),5)</f>
        <v>62476.81</v>
      </c>
      <c r="R10" s="3"/>
      <c r="S10" s="2">
        <f>ROUND(SUM(S6:S9),5)</f>
        <v>62499.46</v>
      </c>
      <c r="T10" s="3"/>
      <c r="U10" s="2">
        <f>ROUND(SUM(U6:U9),5)</f>
        <v>100</v>
      </c>
      <c r="V10" s="3"/>
      <c r="W10" s="2">
        <f>ROUND(SUM(W6:W9),5)</f>
        <v>100</v>
      </c>
      <c r="X10" s="3"/>
      <c r="Y10" s="2">
        <f>ROUND(SUM(Y6:Y9),5)</f>
        <v>100</v>
      </c>
      <c r="Z10" s="3"/>
      <c r="AA10" s="2">
        <f>ROUND(SUM(AA6:AA9),5)</f>
        <v>100</v>
      </c>
      <c r="AB10" s="3"/>
      <c r="AC10" s="2">
        <f>ROUND(SUM(AC6:AC9),5)</f>
        <v>100</v>
      </c>
    </row>
    <row r="11" spans="1:29" x14ac:dyDescent="0.25">
      <c r="A11" s="1"/>
      <c r="B11" s="1"/>
      <c r="C11" s="1"/>
      <c r="D11" s="1" t="s">
        <v>21</v>
      </c>
      <c r="E11" s="1"/>
      <c r="F11" s="1"/>
      <c r="G11" s="2">
        <v>94000</v>
      </c>
      <c r="H11" s="3"/>
      <c r="I11" s="2">
        <v>94918.69</v>
      </c>
      <c r="J11" s="3"/>
      <c r="K11" s="2">
        <v>94918.69</v>
      </c>
      <c r="L11" s="3"/>
      <c r="M11" s="2">
        <v>94918.69</v>
      </c>
      <c r="N11" s="3"/>
      <c r="O11" s="2">
        <v>94918.69</v>
      </c>
      <c r="P11" s="3"/>
      <c r="Q11" s="2">
        <v>94918.69</v>
      </c>
      <c r="R11" s="3"/>
      <c r="S11" s="2">
        <v>94918.69</v>
      </c>
      <c r="T11" s="3"/>
      <c r="U11" s="2">
        <v>94918.69</v>
      </c>
      <c r="V11" s="3"/>
      <c r="W11" s="2">
        <v>94918.69</v>
      </c>
      <c r="X11" s="3"/>
      <c r="Y11" s="2">
        <v>94918.69</v>
      </c>
      <c r="Z11" s="3"/>
      <c r="AA11" s="2">
        <v>94918.69</v>
      </c>
      <c r="AB11" s="3"/>
      <c r="AC11" s="2">
        <v>94918.69</v>
      </c>
    </row>
    <row r="12" spans="1:29" x14ac:dyDescent="0.25">
      <c r="A12" s="1"/>
      <c r="B12" s="1"/>
      <c r="C12" s="1"/>
      <c r="D12" s="1" t="s">
        <v>22</v>
      </c>
      <c r="E12" s="1"/>
      <c r="F12" s="1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</row>
    <row r="13" spans="1:29" x14ac:dyDescent="0.25">
      <c r="A13" s="1"/>
      <c r="B13" s="1"/>
      <c r="C13" s="1"/>
      <c r="D13" s="1"/>
      <c r="E13" s="1" t="s">
        <v>23</v>
      </c>
      <c r="F13" s="1"/>
      <c r="G13" s="2">
        <v>0</v>
      </c>
      <c r="H13" s="3"/>
      <c r="I13" s="2">
        <v>0</v>
      </c>
      <c r="J13" s="3"/>
      <c r="K13" s="2">
        <v>0</v>
      </c>
      <c r="L13" s="3"/>
      <c r="M13" s="2">
        <v>0</v>
      </c>
      <c r="N13" s="3"/>
      <c r="O13" s="2">
        <v>87384.67</v>
      </c>
      <c r="P13" s="3"/>
      <c r="Q13" s="2">
        <v>87384.67</v>
      </c>
      <c r="R13" s="3"/>
      <c r="S13" s="2">
        <v>87384.67</v>
      </c>
      <c r="T13" s="3"/>
      <c r="U13" s="2">
        <v>87384.67</v>
      </c>
      <c r="V13" s="3"/>
      <c r="W13" s="2">
        <v>87384.67</v>
      </c>
      <c r="X13" s="3"/>
      <c r="Y13" s="2">
        <v>87384.67</v>
      </c>
      <c r="Z13" s="3"/>
      <c r="AA13" s="2">
        <v>87384.67</v>
      </c>
      <c r="AB13" s="3"/>
      <c r="AC13" s="2">
        <v>87384.67</v>
      </c>
    </row>
    <row r="14" spans="1:29" ht="15.75" thickBot="1" x14ac:dyDescent="0.3">
      <c r="A14" s="1"/>
      <c r="B14" s="1"/>
      <c r="C14" s="1"/>
      <c r="D14" s="1"/>
      <c r="E14" s="1" t="s">
        <v>18</v>
      </c>
      <c r="F14" s="1"/>
      <c r="G14" s="4">
        <v>0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62615.33</v>
      </c>
      <c r="P14" s="3"/>
      <c r="Q14" s="4">
        <v>62615.33</v>
      </c>
      <c r="R14" s="3"/>
      <c r="S14" s="4">
        <v>62615.33</v>
      </c>
      <c r="T14" s="3"/>
      <c r="U14" s="4">
        <v>62615.33</v>
      </c>
      <c r="V14" s="3"/>
      <c r="W14" s="4">
        <v>62615.33</v>
      </c>
      <c r="X14" s="3"/>
      <c r="Y14" s="4">
        <v>62615.33</v>
      </c>
      <c r="Z14" s="3"/>
      <c r="AA14" s="4">
        <v>62615.33</v>
      </c>
      <c r="AB14" s="3"/>
      <c r="AC14" s="4">
        <v>62615.33</v>
      </c>
    </row>
    <row r="15" spans="1:29" x14ac:dyDescent="0.25">
      <c r="A15" s="1"/>
      <c r="B15" s="1"/>
      <c r="C15" s="1"/>
      <c r="D15" s="1" t="s">
        <v>24</v>
      </c>
      <c r="E15" s="1"/>
      <c r="F15" s="1"/>
      <c r="G15" s="2">
        <f>ROUND(SUM(G12:G14),5)</f>
        <v>0</v>
      </c>
      <c r="H15" s="3"/>
      <c r="I15" s="2">
        <f>ROUND(SUM(I12:I14),5)</f>
        <v>0</v>
      </c>
      <c r="J15" s="3"/>
      <c r="K15" s="2">
        <f>ROUND(SUM(K12:K14),5)</f>
        <v>0</v>
      </c>
      <c r="L15" s="3"/>
      <c r="M15" s="2">
        <f>ROUND(SUM(M12:M14),5)</f>
        <v>0</v>
      </c>
      <c r="N15" s="3"/>
      <c r="O15" s="2">
        <f>ROUND(SUM(O12:O14),5)</f>
        <v>150000</v>
      </c>
      <c r="P15" s="3"/>
      <c r="Q15" s="2">
        <f>ROUND(SUM(Q12:Q14),5)</f>
        <v>150000</v>
      </c>
      <c r="R15" s="3"/>
      <c r="S15" s="2">
        <f>ROUND(SUM(S12:S14),5)</f>
        <v>150000</v>
      </c>
      <c r="T15" s="3"/>
      <c r="U15" s="2">
        <f>ROUND(SUM(U12:U14),5)</f>
        <v>150000</v>
      </c>
      <c r="V15" s="3"/>
      <c r="W15" s="2">
        <f>ROUND(SUM(W12:W14),5)</f>
        <v>150000</v>
      </c>
      <c r="X15" s="3"/>
      <c r="Y15" s="2">
        <f>ROUND(SUM(Y12:Y14),5)</f>
        <v>150000</v>
      </c>
      <c r="Z15" s="3"/>
      <c r="AA15" s="2">
        <f>ROUND(SUM(AA12:AA14),5)</f>
        <v>150000</v>
      </c>
      <c r="AB15" s="3"/>
      <c r="AC15" s="2">
        <f>ROUND(SUM(AC12:AC14),5)</f>
        <v>150000</v>
      </c>
    </row>
    <row r="16" spans="1:29" x14ac:dyDescent="0.25">
      <c r="A16" s="1"/>
      <c r="B16" s="1"/>
      <c r="C16" s="1"/>
      <c r="D16" s="1" t="s">
        <v>25</v>
      </c>
      <c r="E16" s="1"/>
      <c r="F16" s="1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</row>
    <row r="17" spans="1:29" ht="15.75" thickBot="1" x14ac:dyDescent="0.3">
      <c r="A17" s="1"/>
      <c r="B17" s="1"/>
      <c r="C17" s="1"/>
      <c r="D17" s="1"/>
      <c r="E17" s="1" t="s">
        <v>26</v>
      </c>
      <c r="F17" s="1"/>
      <c r="G17" s="4">
        <v>117033.53</v>
      </c>
      <c r="H17" s="3"/>
      <c r="I17" s="4">
        <v>139619.57</v>
      </c>
      <c r="J17" s="3"/>
      <c r="K17" s="4">
        <v>139623.69</v>
      </c>
      <c r="L17" s="3"/>
      <c r="M17" s="4">
        <v>181576.66</v>
      </c>
      <c r="N17" s="3"/>
      <c r="O17" s="4">
        <v>192390.55</v>
      </c>
      <c r="P17" s="3"/>
      <c r="Q17" s="4">
        <v>173197.62</v>
      </c>
      <c r="R17" s="3"/>
      <c r="S17" s="4">
        <v>163870.73000000001</v>
      </c>
      <c r="T17" s="3"/>
      <c r="U17" s="4">
        <v>68548.38</v>
      </c>
      <c r="V17" s="3"/>
      <c r="W17" s="4">
        <v>63908.86</v>
      </c>
      <c r="X17" s="3"/>
      <c r="Y17" s="4">
        <v>111393.64</v>
      </c>
      <c r="Z17" s="3"/>
      <c r="AA17" s="4">
        <v>39069.040000000001</v>
      </c>
      <c r="AB17" s="3"/>
      <c r="AC17" s="4">
        <v>43374.28</v>
      </c>
    </row>
    <row r="18" spans="1:29" x14ac:dyDescent="0.25">
      <c r="A18" s="1"/>
      <c r="B18" s="1"/>
      <c r="C18" s="1"/>
      <c r="D18" s="1" t="s">
        <v>27</v>
      </c>
      <c r="E18" s="1"/>
      <c r="F18" s="1"/>
      <c r="G18" s="2">
        <f>ROUND(SUM(G16:G17),5)</f>
        <v>117033.53</v>
      </c>
      <c r="H18" s="3"/>
      <c r="I18" s="2">
        <f>ROUND(SUM(I16:I17),5)</f>
        <v>139619.57</v>
      </c>
      <c r="J18" s="3"/>
      <c r="K18" s="2">
        <f>ROUND(SUM(K16:K17),5)</f>
        <v>139623.69</v>
      </c>
      <c r="L18" s="3"/>
      <c r="M18" s="2">
        <f>ROUND(SUM(M16:M17),5)</f>
        <v>181576.66</v>
      </c>
      <c r="N18" s="3"/>
      <c r="O18" s="2">
        <f>ROUND(SUM(O16:O17),5)</f>
        <v>192390.55</v>
      </c>
      <c r="P18" s="3"/>
      <c r="Q18" s="2">
        <f>ROUND(SUM(Q16:Q17),5)</f>
        <v>173197.62</v>
      </c>
      <c r="R18" s="3"/>
      <c r="S18" s="2">
        <f>ROUND(SUM(S16:S17),5)</f>
        <v>163870.73000000001</v>
      </c>
      <c r="T18" s="3"/>
      <c r="U18" s="2">
        <f>ROUND(SUM(U16:U17),5)</f>
        <v>68548.38</v>
      </c>
      <c r="V18" s="3"/>
      <c r="W18" s="2">
        <f>ROUND(SUM(W16:W17),5)</f>
        <v>63908.86</v>
      </c>
      <c r="X18" s="3"/>
      <c r="Y18" s="2">
        <f>ROUND(SUM(Y16:Y17),5)</f>
        <v>111393.64</v>
      </c>
      <c r="Z18" s="3"/>
      <c r="AA18" s="2">
        <f>ROUND(SUM(AA16:AA17),5)</f>
        <v>39069.040000000001</v>
      </c>
      <c r="AB18" s="3"/>
      <c r="AC18" s="2">
        <f>ROUND(SUM(AC16:AC17),5)</f>
        <v>43374.28</v>
      </c>
    </row>
    <row r="19" spans="1:29" x14ac:dyDescent="0.25">
      <c r="A19" s="1"/>
      <c r="B19" s="1"/>
      <c r="C19" s="1"/>
      <c r="D19" s="1" t="s">
        <v>28</v>
      </c>
      <c r="E19" s="1"/>
      <c r="F19" s="1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</row>
    <row r="20" spans="1:29" x14ac:dyDescent="0.25">
      <c r="A20" s="1"/>
      <c r="B20" s="1"/>
      <c r="C20" s="1"/>
      <c r="D20" s="1"/>
      <c r="E20" s="1" t="s">
        <v>29</v>
      </c>
      <c r="F20" s="1"/>
      <c r="G20" s="2">
        <v>0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60003.74</v>
      </c>
      <c r="V20" s="3"/>
      <c r="W20" s="2">
        <v>60003.74</v>
      </c>
      <c r="X20" s="3"/>
      <c r="Y20" s="2">
        <v>60003.74</v>
      </c>
      <c r="Z20" s="3"/>
      <c r="AA20" s="2">
        <v>60003.74</v>
      </c>
      <c r="AB20" s="3"/>
      <c r="AC20" s="2">
        <v>60003.74</v>
      </c>
    </row>
    <row r="21" spans="1:29" x14ac:dyDescent="0.25">
      <c r="A21" s="1"/>
      <c r="B21" s="1"/>
      <c r="C21" s="1"/>
      <c r="D21" s="1"/>
      <c r="E21" s="1" t="s">
        <v>30</v>
      </c>
      <c r="F21" s="1"/>
      <c r="G21" s="2">
        <v>0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7752.84</v>
      </c>
      <c r="V21" s="3"/>
      <c r="W21" s="2">
        <v>7752.84</v>
      </c>
      <c r="X21" s="3"/>
      <c r="Y21" s="2">
        <v>7752.84</v>
      </c>
      <c r="Z21" s="3"/>
      <c r="AA21" s="2">
        <v>7752.84</v>
      </c>
      <c r="AB21" s="3"/>
      <c r="AC21" s="2">
        <v>7752.84</v>
      </c>
    </row>
    <row r="22" spans="1:29" x14ac:dyDescent="0.25">
      <c r="A22" s="1"/>
      <c r="B22" s="1"/>
      <c r="C22" s="1"/>
      <c r="D22" s="1"/>
      <c r="E22" s="1" t="s">
        <v>31</v>
      </c>
      <c r="F22" s="1"/>
      <c r="G22" s="2">
        <v>0</v>
      </c>
      <c r="H22" s="3"/>
      <c r="I22" s="2">
        <v>0</v>
      </c>
      <c r="J22" s="3"/>
      <c r="K22" s="2">
        <v>0</v>
      </c>
      <c r="L22" s="3"/>
      <c r="M22" s="2">
        <v>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36444.99</v>
      </c>
      <c r="V22" s="3"/>
      <c r="W22" s="2">
        <v>36444.99</v>
      </c>
      <c r="X22" s="3"/>
      <c r="Y22" s="2">
        <v>36444.99</v>
      </c>
      <c r="Z22" s="3"/>
      <c r="AA22" s="2">
        <v>86444.99</v>
      </c>
      <c r="AB22" s="3"/>
      <c r="AC22" s="2">
        <v>86444.99</v>
      </c>
    </row>
    <row r="23" spans="1:29" ht="15.75" thickBot="1" x14ac:dyDescent="0.3">
      <c r="A23" s="1"/>
      <c r="B23" s="1"/>
      <c r="C23" s="1"/>
      <c r="D23" s="1"/>
      <c r="E23" s="1" t="s">
        <v>32</v>
      </c>
      <c r="F23" s="1"/>
      <c r="G23" s="5">
        <v>0</v>
      </c>
      <c r="H23" s="3"/>
      <c r="I23" s="5">
        <v>0</v>
      </c>
      <c r="J23" s="3"/>
      <c r="K23" s="5">
        <v>0</v>
      </c>
      <c r="L23" s="3"/>
      <c r="M23" s="5">
        <v>0</v>
      </c>
      <c r="N23" s="3"/>
      <c r="O23" s="5">
        <v>0</v>
      </c>
      <c r="P23" s="3"/>
      <c r="Q23" s="5">
        <v>0</v>
      </c>
      <c r="R23" s="3"/>
      <c r="S23" s="5">
        <v>0</v>
      </c>
      <c r="T23" s="3"/>
      <c r="U23" s="5">
        <v>58201.63</v>
      </c>
      <c r="V23" s="3"/>
      <c r="W23" s="5">
        <v>58201.63</v>
      </c>
      <c r="X23" s="3"/>
      <c r="Y23" s="5">
        <v>58201.63</v>
      </c>
      <c r="Z23" s="3"/>
      <c r="AA23" s="5">
        <v>58201.63</v>
      </c>
      <c r="AB23" s="3"/>
      <c r="AC23" s="5">
        <v>58201.63</v>
      </c>
    </row>
    <row r="24" spans="1:29" ht="15.75" thickBot="1" x14ac:dyDescent="0.3">
      <c r="A24" s="1"/>
      <c r="B24" s="1"/>
      <c r="C24" s="1"/>
      <c r="D24" s="1" t="s">
        <v>33</v>
      </c>
      <c r="E24" s="1"/>
      <c r="F24" s="1"/>
      <c r="G24" s="6">
        <f>ROUND(SUM(G19:G23),5)</f>
        <v>0</v>
      </c>
      <c r="H24" s="3"/>
      <c r="I24" s="6">
        <f>ROUND(SUM(I19:I23),5)</f>
        <v>0</v>
      </c>
      <c r="J24" s="3"/>
      <c r="K24" s="6">
        <f>ROUND(SUM(K19:K23),5)</f>
        <v>0</v>
      </c>
      <c r="L24" s="3"/>
      <c r="M24" s="6">
        <f>ROUND(SUM(M19:M23),5)</f>
        <v>0</v>
      </c>
      <c r="N24" s="3"/>
      <c r="O24" s="6">
        <f>ROUND(SUM(O19:O23),5)</f>
        <v>0</v>
      </c>
      <c r="P24" s="3"/>
      <c r="Q24" s="6">
        <f>ROUND(SUM(Q19:Q23),5)</f>
        <v>0</v>
      </c>
      <c r="R24" s="3"/>
      <c r="S24" s="6">
        <f>ROUND(SUM(S19:S23),5)</f>
        <v>0</v>
      </c>
      <c r="T24" s="3"/>
      <c r="U24" s="6">
        <f>ROUND(SUM(U19:U23),5)</f>
        <v>162403.20000000001</v>
      </c>
      <c r="V24" s="3"/>
      <c r="W24" s="6">
        <f>ROUND(SUM(W19:W23),5)</f>
        <v>162403.20000000001</v>
      </c>
      <c r="X24" s="3"/>
      <c r="Y24" s="6">
        <f>ROUND(SUM(Y19:Y23),5)</f>
        <v>162403.20000000001</v>
      </c>
      <c r="Z24" s="3"/>
      <c r="AA24" s="6">
        <f>ROUND(SUM(AA19:AA23),5)</f>
        <v>212403.20000000001</v>
      </c>
      <c r="AB24" s="3"/>
      <c r="AC24" s="6">
        <f>ROUND(SUM(AC19:AC23),5)</f>
        <v>212403.20000000001</v>
      </c>
    </row>
    <row r="25" spans="1:29" x14ac:dyDescent="0.25">
      <c r="A25" s="1"/>
      <c r="B25" s="1"/>
      <c r="C25" s="1" t="s">
        <v>34</v>
      </c>
      <c r="D25" s="1"/>
      <c r="E25" s="1"/>
      <c r="F25" s="1"/>
      <c r="G25" s="2">
        <f>ROUND(SUM(G4:G5)+SUM(G10:G11)+G15+G18+G24,5)</f>
        <v>423582.21</v>
      </c>
      <c r="H25" s="3"/>
      <c r="I25" s="2">
        <f>ROUND(SUM(I4:I5)+SUM(I10:I11)+I15+I18+I24,5)</f>
        <v>447086.94</v>
      </c>
      <c r="J25" s="3"/>
      <c r="K25" s="2">
        <f>ROUND(SUM(K4:K5)+SUM(K10:K11)+K15+K18+K24,5)</f>
        <v>447091.06</v>
      </c>
      <c r="L25" s="3"/>
      <c r="M25" s="2">
        <f>ROUND(SUM(M4:M5)+SUM(M10:M11)+M15+M18+M24,5)</f>
        <v>489044.03</v>
      </c>
      <c r="N25" s="3"/>
      <c r="O25" s="2">
        <f>ROUND(SUM(O4:O5)+SUM(O10:O11)+O15+O18+O24,5)</f>
        <v>499857.91999999998</v>
      </c>
      <c r="P25" s="3"/>
      <c r="Q25" s="2">
        <f>ROUND(SUM(Q4:Q5)+SUM(Q10:Q11)+Q15+Q18+Q24,5)</f>
        <v>480693.12</v>
      </c>
      <c r="R25" s="3"/>
      <c r="S25" s="2">
        <f>ROUND(SUM(S4:S5)+SUM(S10:S11)+S15+S18+S24,5)</f>
        <v>471388.88</v>
      </c>
      <c r="T25" s="3"/>
      <c r="U25" s="2">
        <f>ROUND(SUM(U4:U5)+SUM(U10:U11)+U15+U18+U24,5)</f>
        <v>476070.27</v>
      </c>
      <c r="V25" s="3"/>
      <c r="W25" s="2">
        <f>ROUND(SUM(W4:W5)+SUM(W10:W11)+W15+W18+W24,5)</f>
        <v>471430.75</v>
      </c>
      <c r="X25" s="3"/>
      <c r="Y25" s="2">
        <f>ROUND(SUM(Y4:Y5)+SUM(Y10:Y11)+Y15+Y18+Y24,5)</f>
        <v>518915.53</v>
      </c>
      <c r="Z25" s="3"/>
      <c r="AA25" s="2">
        <f>ROUND(SUM(AA4:AA5)+SUM(AA10:AA11)+AA15+AA18+AA24,5)</f>
        <v>496590.93</v>
      </c>
      <c r="AB25" s="3"/>
      <c r="AC25" s="2">
        <f>ROUND(SUM(AC4:AC5)+SUM(AC10:AC11)+AC15+AC18+AC24,5)</f>
        <v>500896.17</v>
      </c>
    </row>
    <row r="26" spans="1:29" x14ac:dyDescent="0.25">
      <c r="A26" s="1"/>
      <c r="B26" s="1"/>
      <c r="C26" s="1" t="s">
        <v>35</v>
      </c>
      <c r="D26" s="1"/>
      <c r="E26" s="1"/>
      <c r="F26" s="1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2"/>
      <c r="T26" s="3"/>
      <c r="U26" s="2"/>
      <c r="V26" s="3"/>
      <c r="W26" s="2"/>
      <c r="X26" s="3"/>
      <c r="Y26" s="2"/>
      <c r="Z26" s="3"/>
      <c r="AA26" s="2"/>
      <c r="AB26" s="3"/>
      <c r="AC26" s="2"/>
    </row>
    <row r="27" spans="1:29" ht="15.75" thickBot="1" x14ac:dyDescent="0.3">
      <c r="A27" s="1"/>
      <c r="B27" s="1"/>
      <c r="C27" s="1"/>
      <c r="D27" s="1" t="s">
        <v>35</v>
      </c>
      <c r="E27" s="1"/>
      <c r="F27" s="1"/>
      <c r="G27" s="4">
        <v>270</v>
      </c>
      <c r="H27" s="3"/>
      <c r="I27" s="4">
        <v>270</v>
      </c>
      <c r="J27" s="3"/>
      <c r="K27" s="4">
        <v>270</v>
      </c>
      <c r="L27" s="3"/>
      <c r="M27" s="4">
        <v>2170</v>
      </c>
      <c r="N27" s="3"/>
      <c r="O27" s="4">
        <v>270</v>
      </c>
      <c r="P27" s="3"/>
      <c r="Q27" s="4">
        <v>270</v>
      </c>
      <c r="R27" s="3"/>
      <c r="S27" s="4">
        <v>270</v>
      </c>
      <c r="T27" s="3"/>
      <c r="U27" s="4">
        <v>270</v>
      </c>
      <c r="V27" s="3"/>
      <c r="W27" s="4">
        <v>270</v>
      </c>
      <c r="X27" s="3"/>
      <c r="Y27" s="4">
        <v>970</v>
      </c>
      <c r="Z27" s="3"/>
      <c r="AA27" s="4">
        <v>2070</v>
      </c>
      <c r="AB27" s="3"/>
      <c r="AC27" s="4">
        <v>1370</v>
      </c>
    </row>
    <row r="28" spans="1:29" x14ac:dyDescent="0.25">
      <c r="A28" s="1"/>
      <c r="B28" s="1"/>
      <c r="C28" s="1" t="s">
        <v>36</v>
      </c>
      <c r="D28" s="1"/>
      <c r="E28" s="1"/>
      <c r="F28" s="1"/>
      <c r="G28" s="2">
        <f>ROUND(SUM(G26:G27),5)</f>
        <v>270</v>
      </c>
      <c r="H28" s="3"/>
      <c r="I28" s="2">
        <f>ROUND(SUM(I26:I27),5)</f>
        <v>270</v>
      </c>
      <c r="J28" s="3"/>
      <c r="K28" s="2">
        <f>ROUND(SUM(K26:K27),5)</f>
        <v>270</v>
      </c>
      <c r="L28" s="3"/>
      <c r="M28" s="2">
        <f>ROUND(SUM(M26:M27),5)</f>
        <v>2170</v>
      </c>
      <c r="N28" s="3"/>
      <c r="O28" s="2">
        <f>ROUND(SUM(O26:O27),5)</f>
        <v>270</v>
      </c>
      <c r="P28" s="3"/>
      <c r="Q28" s="2">
        <f>ROUND(SUM(Q26:Q27),5)</f>
        <v>270</v>
      </c>
      <c r="R28" s="3"/>
      <c r="S28" s="2">
        <f>ROUND(SUM(S26:S27),5)</f>
        <v>270</v>
      </c>
      <c r="T28" s="3"/>
      <c r="U28" s="2">
        <f>ROUND(SUM(U26:U27),5)</f>
        <v>270</v>
      </c>
      <c r="V28" s="3"/>
      <c r="W28" s="2">
        <f>ROUND(SUM(W26:W27),5)</f>
        <v>270</v>
      </c>
      <c r="X28" s="3"/>
      <c r="Y28" s="2">
        <f>ROUND(SUM(Y26:Y27),5)</f>
        <v>970</v>
      </c>
      <c r="Z28" s="3"/>
      <c r="AA28" s="2">
        <f>ROUND(SUM(AA26:AA27),5)</f>
        <v>2070</v>
      </c>
      <c r="AB28" s="3"/>
      <c r="AC28" s="2">
        <f>ROUND(SUM(AC26:AC27),5)</f>
        <v>1370</v>
      </c>
    </row>
    <row r="29" spans="1:29" x14ac:dyDescent="0.25">
      <c r="A29" s="1"/>
      <c r="B29" s="1"/>
      <c r="C29" s="1" t="s">
        <v>37</v>
      </c>
      <c r="D29" s="1"/>
      <c r="E29" s="1"/>
      <c r="F29" s="1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  <c r="Y29" s="2"/>
      <c r="Z29" s="3"/>
      <c r="AA29" s="2"/>
      <c r="AB29" s="3"/>
      <c r="AC29" s="2"/>
    </row>
    <row r="30" spans="1:29" ht="15.75" thickBot="1" x14ac:dyDescent="0.3">
      <c r="A30" s="1"/>
      <c r="B30" s="1"/>
      <c r="C30" s="1"/>
      <c r="D30" s="1" t="s">
        <v>38</v>
      </c>
      <c r="E30" s="1"/>
      <c r="F30" s="1"/>
      <c r="G30" s="5">
        <v>0</v>
      </c>
      <c r="H30" s="3"/>
      <c r="I30" s="5">
        <v>0</v>
      </c>
      <c r="J30" s="3"/>
      <c r="K30" s="5">
        <v>0</v>
      </c>
      <c r="L30" s="3"/>
      <c r="M30" s="5">
        <v>0</v>
      </c>
      <c r="N30" s="3"/>
      <c r="O30" s="5">
        <v>0</v>
      </c>
      <c r="P30" s="3"/>
      <c r="Q30" s="5">
        <v>0</v>
      </c>
      <c r="R30" s="3"/>
      <c r="S30" s="5">
        <v>0</v>
      </c>
      <c r="T30" s="3"/>
      <c r="U30" s="5">
        <v>0</v>
      </c>
      <c r="V30" s="3"/>
      <c r="W30" s="5">
        <v>0</v>
      </c>
      <c r="X30" s="3"/>
      <c r="Y30" s="5">
        <v>0</v>
      </c>
      <c r="Z30" s="3"/>
      <c r="AA30" s="5">
        <v>0</v>
      </c>
      <c r="AB30" s="3"/>
      <c r="AC30" s="5">
        <v>700</v>
      </c>
    </row>
    <row r="31" spans="1:29" ht="15.75" thickBot="1" x14ac:dyDescent="0.3">
      <c r="A31" s="1"/>
      <c r="B31" s="1"/>
      <c r="C31" s="1" t="s">
        <v>39</v>
      </c>
      <c r="D31" s="1"/>
      <c r="E31" s="1"/>
      <c r="F31" s="1"/>
      <c r="G31" s="6">
        <f>ROUND(SUM(G29:G30),5)</f>
        <v>0</v>
      </c>
      <c r="H31" s="3"/>
      <c r="I31" s="6">
        <f>ROUND(SUM(I29:I30),5)</f>
        <v>0</v>
      </c>
      <c r="J31" s="3"/>
      <c r="K31" s="6">
        <f>ROUND(SUM(K29:K30),5)</f>
        <v>0</v>
      </c>
      <c r="L31" s="3"/>
      <c r="M31" s="6">
        <f>ROUND(SUM(M29:M30),5)</f>
        <v>0</v>
      </c>
      <c r="N31" s="3"/>
      <c r="O31" s="6">
        <f>ROUND(SUM(O29:O30),5)</f>
        <v>0</v>
      </c>
      <c r="P31" s="3"/>
      <c r="Q31" s="6">
        <f>ROUND(SUM(Q29:Q30),5)</f>
        <v>0</v>
      </c>
      <c r="R31" s="3"/>
      <c r="S31" s="6">
        <f>ROUND(SUM(S29:S30),5)</f>
        <v>0</v>
      </c>
      <c r="T31" s="3"/>
      <c r="U31" s="6">
        <f>ROUND(SUM(U29:U30),5)</f>
        <v>0</v>
      </c>
      <c r="V31" s="3"/>
      <c r="W31" s="6">
        <f>ROUND(SUM(W29:W30),5)</f>
        <v>0</v>
      </c>
      <c r="X31" s="3"/>
      <c r="Y31" s="6">
        <f>ROUND(SUM(Y29:Y30),5)</f>
        <v>0</v>
      </c>
      <c r="Z31" s="3"/>
      <c r="AA31" s="6">
        <f>ROUND(SUM(AA29:AA30),5)</f>
        <v>0</v>
      </c>
      <c r="AB31" s="3"/>
      <c r="AC31" s="6">
        <f>ROUND(SUM(AC29:AC30),5)</f>
        <v>700</v>
      </c>
    </row>
    <row r="32" spans="1:29" x14ac:dyDescent="0.25">
      <c r="A32" s="1"/>
      <c r="B32" s="1" t="s">
        <v>40</v>
      </c>
      <c r="C32" s="1"/>
      <c r="D32" s="1"/>
      <c r="E32" s="1"/>
      <c r="F32" s="1"/>
      <c r="G32" s="2">
        <f>ROUND(G3+G25+G28+G31,5)</f>
        <v>423852.21</v>
      </c>
      <c r="H32" s="3"/>
      <c r="I32" s="2">
        <f>ROUND(I3+I25+I28+I31,5)</f>
        <v>447356.94</v>
      </c>
      <c r="J32" s="3"/>
      <c r="K32" s="2">
        <f>ROUND(K3+K25+K28+K31,5)</f>
        <v>447361.06</v>
      </c>
      <c r="L32" s="3"/>
      <c r="M32" s="2">
        <f>ROUND(M3+M25+M28+M31,5)</f>
        <v>491214.03</v>
      </c>
      <c r="N32" s="3"/>
      <c r="O32" s="2">
        <f>ROUND(O3+O25+O28+O31,5)</f>
        <v>500127.92</v>
      </c>
      <c r="P32" s="3"/>
      <c r="Q32" s="2">
        <f>ROUND(Q3+Q25+Q28+Q31,5)</f>
        <v>480963.12</v>
      </c>
      <c r="R32" s="3"/>
      <c r="S32" s="2">
        <f>ROUND(S3+S25+S28+S31,5)</f>
        <v>471658.88</v>
      </c>
      <c r="T32" s="3"/>
      <c r="U32" s="2">
        <f>ROUND(U3+U25+U28+U31,5)</f>
        <v>476340.27</v>
      </c>
      <c r="V32" s="3"/>
      <c r="W32" s="2">
        <f>ROUND(W3+W25+W28+W31,5)</f>
        <v>471700.75</v>
      </c>
      <c r="X32" s="3"/>
      <c r="Y32" s="2">
        <f>ROUND(Y3+Y25+Y28+Y31,5)</f>
        <v>519885.53</v>
      </c>
      <c r="Z32" s="3"/>
      <c r="AA32" s="2">
        <f>ROUND(AA3+AA25+AA28+AA31,5)</f>
        <v>498660.93</v>
      </c>
      <c r="AB32" s="3"/>
      <c r="AC32" s="2">
        <f>ROUND(AC3+AC25+AC28+AC31,5)</f>
        <v>502966.17</v>
      </c>
    </row>
    <row r="33" spans="1:29" x14ac:dyDescent="0.25">
      <c r="A33" s="1"/>
      <c r="B33" s="1" t="s">
        <v>41</v>
      </c>
      <c r="C33" s="1"/>
      <c r="D33" s="1"/>
      <c r="E33" s="1"/>
      <c r="F33" s="1"/>
      <c r="G33" s="2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3"/>
      <c r="W33" s="2"/>
      <c r="X33" s="3"/>
      <c r="Y33" s="2"/>
      <c r="Z33" s="3"/>
      <c r="AA33" s="2"/>
      <c r="AB33" s="3"/>
      <c r="AC33" s="2"/>
    </row>
    <row r="34" spans="1:29" ht="15.75" thickBot="1" x14ac:dyDescent="0.3">
      <c r="A34" s="1"/>
      <c r="B34" s="1"/>
      <c r="C34" s="1" t="s">
        <v>42</v>
      </c>
      <c r="D34" s="1"/>
      <c r="E34" s="1"/>
      <c r="F34" s="1"/>
      <c r="G34" s="5">
        <v>412.77</v>
      </c>
      <c r="H34" s="3"/>
      <c r="I34" s="5">
        <v>412.77</v>
      </c>
      <c r="J34" s="3"/>
      <c r="K34" s="5">
        <v>412.77</v>
      </c>
      <c r="L34" s="3"/>
      <c r="M34" s="5">
        <v>412.77</v>
      </c>
      <c r="N34" s="3"/>
      <c r="O34" s="5">
        <v>412.77</v>
      </c>
      <c r="P34" s="3"/>
      <c r="Q34" s="5">
        <v>412.77</v>
      </c>
      <c r="R34" s="3"/>
      <c r="S34" s="5">
        <v>412.77</v>
      </c>
      <c r="T34" s="3"/>
      <c r="U34" s="5">
        <v>412.77</v>
      </c>
      <c r="V34" s="3"/>
      <c r="W34" s="5">
        <v>412.77</v>
      </c>
      <c r="X34" s="3"/>
      <c r="Y34" s="5">
        <v>412.77</v>
      </c>
      <c r="Z34" s="3"/>
      <c r="AA34" s="5">
        <v>412.77</v>
      </c>
      <c r="AB34" s="3"/>
      <c r="AC34" s="5">
        <v>412.77</v>
      </c>
    </row>
    <row r="35" spans="1:29" ht="15.75" thickBot="1" x14ac:dyDescent="0.3">
      <c r="A35" s="1"/>
      <c r="B35" s="1" t="s">
        <v>43</v>
      </c>
      <c r="C35" s="1"/>
      <c r="D35" s="1"/>
      <c r="E35" s="1"/>
      <c r="F35" s="1"/>
      <c r="G35" s="7">
        <f>ROUND(SUM(G33:G34),5)</f>
        <v>412.77</v>
      </c>
      <c r="H35" s="3"/>
      <c r="I35" s="7">
        <f>ROUND(SUM(I33:I34),5)</f>
        <v>412.77</v>
      </c>
      <c r="J35" s="3"/>
      <c r="K35" s="7">
        <f>ROUND(SUM(K33:K34),5)</f>
        <v>412.77</v>
      </c>
      <c r="L35" s="3"/>
      <c r="M35" s="7">
        <f>ROUND(SUM(M33:M34),5)</f>
        <v>412.77</v>
      </c>
      <c r="N35" s="3"/>
      <c r="O35" s="7">
        <f>ROUND(SUM(O33:O34),5)</f>
        <v>412.77</v>
      </c>
      <c r="P35" s="3"/>
      <c r="Q35" s="7">
        <f>ROUND(SUM(Q33:Q34),5)</f>
        <v>412.77</v>
      </c>
      <c r="R35" s="3"/>
      <c r="S35" s="7">
        <f>ROUND(SUM(S33:S34),5)</f>
        <v>412.77</v>
      </c>
      <c r="T35" s="3"/>
      <c r="U35" s="7">
        <f>ROUND(SUM(U33:U34),5)</f>
        <v>412.77</v>
      </c>
      <c r="V35" s="3"/>
      <c r="W35" s="7">
        <f>ROUND(SUM(W33:W34),5)</f>
        <v>412.77</v>
      </c>
      <c r="X35" s="3"/>
      <c r="Y35" s="7">
        <f>ROUND(SUM(Y33:Y34),5)</f>
        <v>412.77</v>
      </c>
      <c r="Z35" s="3"/>
      <c r="AA35" s="7">
        <f>ROUND(SUM(AA33:AA34),5)</f>
        <v>412.77</v>
      </c>
      <c r="AB35" s="3"/>
      <c r="AC35" s="7">
        <f>ROUND(SUM(AC33:AC34),5)</f>
        <v>412.77</v>
      </c>
    </row>
    <row r="36" spans="1:29" s="9" customFormat="1" ht="12" thickBot="1" x14ac:dyDescent="0.25">
      <c r="A36" s="1" t="s">
        <v>44</v>
      </c>
      <c r="B36" s="1"/>
      <c r="C36" s="1"/>
      <c r="D36" s="1"/>
      <c r="E36" s="1"/>
      <c r="F36" s="1"/>
      <c r="G36" s="8">
        <f>ROUND(G2+G32+G35,5)</f>
        <v>424264.98</v>
      </c>
      <c r="H36" s="1"/>
      <c r="I36" s="8">
        <f>ROUND(I2+I32+I35,5)</f>
        <v>447769.71</v>
      </c>
      <c r="J36" s="1"/>
      <c r="K36" s="8">
        <f>ROUND(K2+K32+K35,5)</f>
        <v>447773.83</v>
      </c>
      <c r="L36" s="1"/>
      <c r="M36" s="8">
        <f>ROUND(M2+M32+M35,5)</f>
        <v>491626.8</v>
      </c>
      <c r="N36" s="1"/>
      <c r="O36" s="8">
        <f>ROUND(O2+O32+O35,5)</f>
        <v>500540.69</v>
      </c>
      <c r="P36" s="1"/>
      <c r="Q36" s="8">
        <f>ROUND(Q2+Q32+Q35,5)</f>
        <v>481375.89</v>
      </c>
      <c r="R36" s="1"/>
      <c r="S36" s="8">
        <f>ROUND(S2+S32+S35,5)</f>
        <v>472071.65</v>
      </c>
      <c r="T36" s="1"/>
      <c r="U36" s="8">
        <f>ROUND(U2+U32+U35,5)</f>
        <v>476753.04</v>
      </c>
      <c r="V36" s="1"/>
      <c r="W36" s="8">
        <f>ROUND(W2+W32+W35,5)</f>
        <v>472113.52</v>
      </c>
      <c r="X36" s="1"/>
      <c r="Y36" s="8">
        <f>ROUND(Y2+Y32+Y35,5)</f>
        <v>520298.3</v>
      </c>
      <c r="Z36" s="1"/>
      <c r="AA36" s="8">
        <f>ROUND(AA2+AA32+AA35,5)</f>
        <v>499073.7</v>
      </c>
      <c r="AB36" s="1"/>
      <c r="AC36" s="8">
        <f>ROUND(AC2+AC32+AC35,5)</f>
        <v>503378.94</v>
      </c>
    </row>
    <row r="37" spans="1:29" ht="15.75" thickTop="1" x14ac:dyDescent="0.25">
      <c r="A37" s="1" t="s">
        <v>45</v>
      </c>
      <c r="B37" s="1"/>
      <c r="C37" s="1"/>
      <c r="D37" s="1"/>
      <c r="E37" s="1"/>
      <c r="F37" s="1"/>
      <c r="G37" s="2"/>
      <c r="H37" s="3"/>
      <c r="I37" s="2"/>
      <c r="J37" s="3"/>
      <c r="K37" s="2"/>
      <c r="L37" s="3"/>
      <c r="M37" s="2"/>
      <c r="N37" s="3"/>
      <c r="O37" s="2"/>
      <c r="P37" s="3"/>
      <c r="Q37" s="2"/>
      <c r="R37" s="3"/>
      <c r="S37" s="2"/>
      <c r="T37" s="3"/>
      <c r="U37" s="2"/>
      <c r="V37" s="3"/>
      <c r="W37" s="2"/>
      <c r="X37" s="3"/>
      <c r="Y37" s="2"/>
      <c r="Z37" s="3"/>
      <c r="AA37" s="2"/>
      <c r="AB37" s="3"/>
      <c r="AC37" s="2"/>
    </row>
    <row r="38" spans="1:29" x14ac:dyDescent="0.25">
      <c r="A38" s="1"/>
      <c r="B38" s="1" t="s">
        <v>46</v>
      </c>
      <c r="C38" s="1"/>
      <c r="D38" s="1"/>
      <c r="E38" s="1"/>
      <c r="F38" s="1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3"/>
      <c r="W38" s="2"/>
      <c r="X38" s="3"/>
      <c r="Y38" s="2"/>
      <c r="Z38" s="3"/>
      <c r="AA38" s="2"/>
      <c r="AB38" s="3"/>
      <c r="AC38" s="2"/>
    </row>
    <row r="39" spans="1:29" x14ac:dyDescent="0.25">
      <c r="A39" s="1"/>
      <c r="B39" s="1"/>
      <c r="C39" s="1" t="s">
        <v>47</v>
      </c>
      <c r="D39" s="1"/>
      <c r="E39" s="1"/>
      <c r="F39" s="1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  <c r="AB39" s="3"/>
      <c r="AC39" s="2"/>
    </row>
    <row r="40" spans="1:29" x14ac:dyDescent="0.25">
      <c r="A40" s="1"/>
      <c r="B40" s="1"/>
      <c r="C40" s="1"/>
      <c r="D40" s="1" t="s">
        <v>48</v>
      </c>
      <c r="E40" s="1"/>
      <c r="F40" s="1"/>
      <c r="G40" s="2"/>
      <c r="H40" s="3"/>
      <c r="I40" s="2"/>
      <c r="J40" s="3"/>
      <c r="K40" s="2"/>
      <c r="L40" s="3"/>
      <c r="M40" s="2"/>
      <c r="N40" s="3"/>
      <c r="O40" s="2"/>
      <c r="P40" s="3"/>
      <c r="Q40" s="2"/>
      <c r="R40" s="3"/>
      <c r="S40" s="2"/>
      <c r="T40" s="3"/>
      <c r="U40" s="2"/>
      <c r="V40" s="3"/>
      <c r="W40" s="2"/>
      <c r="X40" s="3"/>
      <c r="Y40" s="2"/>
      <c r="Z40" s="3"/>
      <c r="AA40" s="2"/>
      <c r="AB40" s="3"/>
      <c r="AC40" s="2"/>
    </row>
    <row r="41" spans="1:29" ht="15.75" thickBot="1" x14ac:dyDescent="0.3">
      <c r="A41" s="1"/>
      <c r="B41" s="1"/>
      <c r="C41" s="1"/>
      <c r="D41" s="1"/>
      <c r="E41" s="1" t="s">
        <v>48</v>
      </c>
      <c r="F41" s="1"/>
      <c r="G41" s="4">
        <v>5521.93</v>
      </c>
      <c r="H41" s="3"/>
      <c r="I41" s="4">
        <v>0</v>
      </c>
      <c r="J41" s="3"/>
      <c r="K41" s="4">
        <v>2267.0700000000002</v>
      </c>
      <c r="L41" s="3"/>
      <c r="M41" s="4">
        <v>241.9</v>
      </c>
      <c r="N41" s="3"/>
      <c r="O41" s="4">
        <v>3833</v>
      </c>
      <c r="P41" s="3"/>
      <c r="Q41" s="4">
        <v>5175.26</v>
      </c>
      <c r="R41" s="3"/>
      <c r="S41" s="4">
        <v>7961.06</v>
      </c>
      <c r="T41" s="3"/>
      <c r="U41" s="4">
        <v>2137.2199999999998</v>
      </c>
      <c r="V41" s="3"/>
      <c r="W41" s="4">
        <v>0</v>
      </c>
      <c r="X41" s="3"/>
      <c r="Y41" s="4">
        <v>11355.28</v>
      </c>
      <c r="Z41" s="3"/>
      <c r="AA41" s="4">
        <v>0</v>
      </c>
      <c r="AB41" s="3"/>
      <c r="AC41" s="4">
        <v>11501.79</v>
      </c>
    </row>
    <row r="42" spans="1:29" x14ac:dyDescent="0.25">
      <c r="A42" s="1"/>
      <c r="B42" s="1"/>
      <c r="C42" s="1"/>
      <c r="D42" s="1" t="s">
        <v>49</v>
      </c>
      <c r="E42" s="1"/>
      <c r="F42" s="1"/>
      <c r="G42" s="2">
        <f>ROUND(SUM(G40:G41),5)</f>
        <v>5521.93</v>
      </c>
      <c r="H42" s="3"/>
      <c r="I42" s="2">
        <f>ROUND(SUM(I40:I41),5)</f>
        <v>0</v>
      </c>
      <c r="J42" s="3"/>
      <c r="K42" s="2">
        <f>ROUND(SUM(K40:K41),5)</f>
        <v>2267.0700000000002</v>
      </c>
      <c r="L42" s="3"/>
      <c r="M42" s="2">
        <f>ROUND(SUM(M40:M41),5)</f>
        <v>241.9</v>
      </c>
      <c r="N42" s="3"/>
      <c r="O42" s="2">
        <f>ROUND(SUM(O40:O41),5)</f>
        <v>3833</v>
      </c>
      <c r="P42" s="3"/>
      <c r="Q42" s="2">
        <f>ROUND(SUM(Q40:Q41),5)</f>
        <v>5175.26</v>
      </c>
      <c r="R42" s="3"/>
      <c r="S42" s="2">
        <f>ROUND(SUM(S40:S41),5)</f>
        <v>7961.06</v>
      </c>
      <c r="T42" s="3"/>
      <c r="U42" s="2">
        <f>ROUND(SUM(U40:U41),5)</f>
        <v>2137.2199999999998</v>
      </c>
      <c r="V42" s="3"/>
      <c r="W42" s="2">
        <f>ROUND(SUM(W40:W41),5)</f>
        <v>0</v>
      </c>
      <c r="X42" s="3"/>
      <c r="Y42" s="2">
        <f>ROUND(SUM(Y40:Y41),5)</f>
        <v>11355.28</v>
      </c>
      <c r="Z42" s="3"/>
      <c r="AA42" s="2">
        <f>ROUND(SUM(AA40:AA41),5)</f>
        <v>0</v>
      </c>
      <c r="AB42" s="3"/>
      <c r="AC42" s="2">
        <f>ROUND(SUM(AC40:AC41),5)</f>
        <v>11501.79</v>
      </c>
    </row>
    <row r="43" spans="1:29" x14ac:dyDescent="0.25">
      <c r="A43" s="1"/>
      <c r="B43" s="1"/>
      <c r="C43" s="1"/>
      <c r="D43" s="1" t="s">
        <v>50</v>
      </c>
      <c r="E43" s="1"/>
      <c r="F43" s="1"/>
      <c r="G43" s="2"/>
      <c r="H43" s="3"/>
      <c r="I43" s="2"/>
      <c r="J43" s="3"/>
      <c r="K43" s="2"/>
      <c r="L43" s="3"/>
      <c r="M43" s="2"/>
      <c r="N43" s="3"/>
      <c r="O43" s="2"/>
      <c r="P43" s="3"/>
      <c r="Q43" s="2"/>
      <c r="R43" s="3"/>
      <c r="S43" s="2"/>
      <c r="T43" s="3"/>
      <c r="U43" s="2"/>
      <c r="V43" s="3"/>
      <c r="W43" s="2"/>
      <c r="X43" s="3"/>
      <c r="Y43" s="2"/>
      <c r="Z43" s="3"/>
      <c r="AA43" s="2"/>
      <c r="AB43" s="3"/>
      <c r="AC43" s="2"/>
    </row>
    <row r="44" spans="1:29" x14ac:dyDescent="0.25">
      <c r="A44" s="1"/>
      <c r="B44" s="1"/>
      <c r="C44" s="1"/>
      <c r="D44" s="1"/>
      <c r="E44" s="1" t="s">
        <v>51</v>
      </c>
      <c r="F44" s="1"/>
      <c r="G44" s="2"/>
      <c r="H44" s="3"/>
      <c r="I44" s="2"/>
      <c r="J44" s="3"/>
      <c r="K44" s="2"/>
      <c r="L44" s="3"/>
      <c r="M44" s="2"/>
      <c r="N44" s="3"/>
      <c r="O44" s="2"/>
      <c r="P44" s="3"/>
      <c r="Q44" s="2"/>
      <c r="R44" s="3"/>
      <c r="S44" s="2"/>
      <c r="T44" s="3"/>
      <c r="U44" s="2"/>
      <c r="V44" s="3"/>
      <c r="W44" s="2"/>
      <c r="X44" s="3"/>
      <c r="Y44" s="2"/>
      <c r="Z44" s="3"/>
      <c r="AA44" s="2"/>
      <c r="AB44" s="3"/>
      <c r="AC44" s="2"/>
    </row>
    <row r="45" spans="1:29" x14ac:dyDescent="0.25">
      <c r="A45" s="1"/>
      <c r="B45" s="1"/>
      <c r="C45" s="1"/>
      <c r="D45" s="1"/>
      <c r="E45" s="1"/>
      <c r="F45" s="1" t="s">
        <v>52</v>
      </c>
      <c r="G45" s="2">
        <v>276.92</v>
      </c>
      <c r="H45" s="3"/>
      <c r="I45" s="2">
        <v>0</v>
      </c>
      <c r="J45" s="3"/>
      <c r="K45" s="2">
        <v>0</v>
      </c>
      <c r="L45" s="3"/>
      <c r="M45" s="2">
        <v>276.92</v>
      </c>
      <c r="N45" s="3"/>
      <c r="O45" s="2">
        <v>276.92</v>
      </c>
      <c r="P45" s="3"/>
      <c r="Q45" s="2">
        <v>830.76</v>
      </c>
      <c r="R45" s="3"/>
      <c r="S45" s="2">
        <v>276.92</v>
      </c>
      <c r="T45" s="3"/>
      <c r="U45" s="2">
        <v>276.92</v>
      </c>
      <c r="V45" s="3"/>
      <c r="W45" s="2">
        <v>276.92</v>
      </c>
      <c r="X45" s="3"/>
      <c r="Y45" s="2">
        <v>276.92</v>
      </c>
      <c r="Z45" s="3"/>
      <c r="AA45" s="2">
        <v>553.84</v>
      </c>
      <c r="AB45" s="3"/>
      <c r="AC45" s="2">
        <v>553.84</v>
      </c>
    </row>
    <row r="46" spans="1:29" ht="15.75" thickBot="1" x14ac:dyDescent="0.3">
      <c r="A46" s="1"/>
      <c r="B46" s="1"/>
      <c r="C46" s="1"/>
      <c r="D46" s="1"/>
      <c r="E46" s="1"/>
      <c r="F46" s="1" t="s">
        <v>53</v>
      </c>
      <c r="G46" s="4">
        <v>2495.6</v>
      </c>
      <c r="H46" s="3"/>
      <c r="I46" s="4">
        <v>1779.7</v>
      </c>
      <c r="J46" s="3"/>
      <c r="K46" s="4">
        <v>1763.34</v>
      </c>
      <c r="L46" s="3"/>
      <c r="M46" s="4">
        <v>1726.82</v>
      </c>
      <c r="N46" s="3"/>
      <c r="O46" s="4">
        <v>2725.74</v>
      </c>
      <c r="P46" s="3"/>
      <c r="Q46" s="4">
        <v>1890.34</v>
      </c>
      <c r="R46" s="3"/>
      <c r="S46" s="4">
        <v>1890.36</v>
      </c>
      <c r="T46" s="3"/>
      <c r="U46" s="4">
        <v>1803.2</v>
      </c>
      <c r="V46" s="3"/>
      <c r="W46" s="4">
        <v>1837.54</v>
      </c>
      <c r="X46" s="3"/>
      <c r="Y46" s="4">
        <v>2901.42</v>
      </c>
      <c r="Z46" s="3"/>
      <c r="AA46" s="4">
        <v>1758.24</v>
      </c>
      <c r="AB46" s="3"/>
      <c r="AC46" s="4">
        <v>1758.24</v>
      </c>
    </row>
    <row r="47" spans="1:29" x14ac:dyDescent="0.25">
      <c r="A47" s="1"/>
      <c r="B47" s="1"/>
      <c r="C47" s="1"/>
      <c r="D47" s="1"/>
      <c r="E47" s="1" t="s">
        <v>54</v>
      </c>
      <c r="F47" s="1"/>
      <c r="G47" s="2">
        <f>ROUND(SUM(G44:G46),5)</f>
        <v>2772.52</v>
      </c>
      <c r="H47" s="3"/>
      <c r="I47" s="2">
        <f>ROUND(SUM(I44:I46),5)</f>
        <v>1779.7</v>
      </c>
      <c r="J47" s="3"/>
      <c r="K47" s="2">
        <f>ROUND(SUM(K44:K46),5)</f>
        <v>1763.34</v>
      </c>
      <c r="L47" s="3"/>
      <c r="M47" s="2">
        <f>ROUND(SUM(M44:M46),5)</f>
        <v>2003.74</v>
      </c>
      <c r="N47" s="3"/>
      <c r="O47" s="2">
        <f>ROUND(SUM(O44:O46),5)</f>
        <v>3002.66</v>
      </c>
      <c r="P47" s="3"/>
      <c r="Q47" s="2">
        <f>ROUND(SUM(Q44:Q46),5)</f>
        <v>2721.1</v>
      </c>
      <c r="R47" s="3"/>
      <c r="S47" s="2">
        <f>ROUND(SUM(S44:S46),5)</f>
        <v>2167.2800000000002</v>
      </c>
      <c r="T47" s="3"/>
      <c r="U47" s="2">
        <f>ROUND(SUM(U44:U46),5)</f>
        <v>2080.12</v>
      </c>
      <c r="V47" s="3"/>
      <c r="W47" s="2">
        <f>ROUND(SUM(W44:W46),5)</f>
        <v>2114.46</v>
      </c>
      <c r="X47" s="3"/>
      <c r="Y47" s="2">
        <f>ROUND(SUM(Y44:Y46),5)</f>
        <v>3178.34</v>
      </c>
      <c r="Z47" s="3"/>
      <c r="AA47" s="2">
        <f>ROUND(SUM(AA44:AA46),5)</f>
        <v>2312.08</v>
      </c>
      <c r="AB47" s="3"/>
      <c r="AC47" s="2">
        <f>ROUND(SUM(AC44:AC46),5)</f>
        <v>2312.08</v>
      </c>
    </row>
    <row r="48" spans="1:29" x14ac:dyDescent="0.25">
      <c r="A48" s="1"/>
      <c r="B48" s="1"/>
      <c r="C48" s="1"/>
      <c r="D48" s="1"/>
      <c r="E48" s="1" t="s">
        <v>55</v>
      </c>
      <c r="F48" s="1"/>
      <c r="G48" s="2">
        <v>277</v>
      </c>
      <c r="H48" s="3"/>
      <c r="I48" s="2">
        <v>450</v>
      </c>
      <c r="J48" s="3"/>
      <c r="K48" s="2">
        <v>635</v>
      </c>
      <c r="L48" s="3"/>
      <c r="M48" s="2">
        <v>182</v>
      </c>
      <c r="N48" s="3"/>
      <c r="O48" s="2">
        <v>460</v>
      </c>
      <c r="P48" s="3"/>
      <c r="Q48" s="2">
        <v>644</v>
      </c>
      <c r="R48" s="3"/>
      <c r="S48" s="2">
        <v>188</v>
      </c>
      <c r="T48" s="3"/>
      <c r="U48" s="2">
        <v>369</v>
      </c>
      <c r="V48" s="3"/>
      <c r="W48" s="2">
        <v>550</v>
      </c>
      <c r="X48" s="3"/>
      <c r="Y48" s="2">
        <v>271</v>
      </c>
      <c r="Z48" s="3"/>
      <c r="AA48" s="2">
        <v>454</v>
      </c>
      <c r="AB48" s="3"/>
      <c r="AC48" s="2">
        <v>454</v>
      </c>
    </row>
    <row r="49" spans="1:29" x14ac:dyDescent="0.25">
      <c r="A49" s="1"/>
      <c r="B49" s="1"/>
      <c r="C49" s="1"/>
      <c r="D49" s="1"/>
      <c r="E49" s="1" t="s">
        <v>56</v>
      </c>
      <c r="F49" s="1"/>
      <c r="G49" s="2">
        <v>3724.31</v>
      </c>
      <c r="H49" s="3"/>
      <c r="I49" s="2">
        <v>855.04</v>
      </c>
      <c r="J49" s="3"/>
      <c r="K49" s="2">
        <v>1126.31</v>
      </c>
      <c r="L49" s="3"/>
      <c r="M49" s="2">
        <v>1295.77</v>
      </c>
      <c r="N49" s="3"/>
      <c r="O49" s="2">
        <v>1541.5</v>
      </c>
      <c r="P49" s="3"/>
      <c r="Q49" s="2">
        <v>1779.17</v>
      </c>
      <c r="R49" s="3"/>
      <c r="S49" s="2">
        <v>2052.9699999999998</v>
      </c>
      <c r="T49" s="3"/>
      <c r="U49" s="2">
        <v>2340.6799999999998</v>
      </c>
      <c r="V49" s="3"/>
      <c r="W49" s="2">
        <v>2603.9299999999998</v>
      </c>
      <c r="X49" s="3"/>
      <c r="Y49" s="2">
        <v>2868.97</v>
      </c>
      <c r="Z49" s="3"/>
      <c r="AA49" s="2">
        <v>3045.8</v>
      </c>
      <c r="AB49" s="3"/>
      <c r="AC49" s="2">
        <v>3101.53</v>
      </c>
    </row>
    <row r="50" spans="1:29" x14ac:dyDescent="0.25">
      <c r="A50" s="1"/>
      <c r="B50" s="1"/>
      <c r="C50" s="1"/>
      <c r="D50" s="1"/>
      <c r="E50" s="1" t="s">
        <v>57</v>
      </c>
      <c r="F50" s="1"/>
      <c r="G50" s="2">
        <v>12200</v>
      </c>
      <c r="H50" s="3"/>
      <c r="I50" s="2">
        <v>12160</v>
      </c>
      <c r="J50" s="3"/>
      <c r="K50" s="2">
        <v>12160</v>
      </c>
      <c r="L50" s="3"/>
      <c r="M50" s="2">
        <v>11880</v>
      </c>
      <c r="N50" s="3"/>
      <c r="O50" s="2">
        <v>12480</v>
      </c>
      <c r="P50" s="3"/>
      <c r="Q50" s="2">
        <v>12680</v>
      </c>
      <c r="R50" s="3"/>
      <c r="S50" s="2">
        <v>12580</v>
      </c>
      <c r="T50" s="3"/>
      <c r="U50" s="2">
        <v>13180</v>
      </c>
      <c r="V50" s="3"/>
      <c r="W50" s="2">
        <v>13080</v>
      </c>
      <c r="X50" s="3"/>
      <c r="Y50" s="2">
        <v>13080</v>
      </c>
      <c r="Z50" s="3"/>
      <c r="AA50" s="2">
        <v>13140</v>
      </c>
      <c r="AB50" s="3"/>
      <c r="AC50" s="2">
        <v>13140</v>
      </c>
    </row>
    <row r="51" spans="1:29" ht="15.75" thickBot="1" x14ac:dyDescent="0.3">
      <c r="A51" s="1"/>
      <c r="B51" s="1"/>
      <c r="C51" s="1"/>
      <c r="D51" s="1"/>
      <c r="E51" s="1" t="s">
        <v>58</v>
      </c>
      <c r="F51" s="1"/>
      <c r="G51" s="5">
        <v>818.66</v>
      </c>
      <c r="H51" s="3"/>
      <c r="I51" s="5">
        <v>1132.21</v>
      </c>
      <c r="J51" s="3"/>
      <c r="K51" s="5">
        <v>1720.18</v>
      </c>
      <c r="L51" s="3"/>
      <c r="M51" s="5">
        <v>1905.9</v>
      </c>
      <c r="N51" s="3"/>
      <c r="O51" s="5">
        <v>2175.6999999999998</v>
      </c>
      <c r="P51" s="3"/>
      <c r="Q51" s="5">
        <v>2576.77</v>
      </c>
      <c r="R51" s="3"/>
      <c r="S51" s="5">
        <v>3083.67</v>
      </c>
      <c r="T51" s="3"/>
      <c r="U51" s="5">
        <v>3432.18</v>
      </c>
      <c r="V51" s="3"/>
      <c r="W51" s="5">
        <v>3565.64</v>
      </c>
      <c r="X51" s="3"/>
      <c r="Y51" s="5">
        <v>4282.0200000000004</v>
      </c>
      <c r="Z51" s="3"/>
      <c r="AA51" s="5">
        <v>4527.2299999999996</v>
      </c>
      <c r="AB51" s="3"/>
      <c r="AC51" s="5">
        <v>4549.24</v>
      </c>
    </row>
    <row r="52" spans="1:29" ht="15.75" thickBot="1" x14ac:dyDescent="0.3">
      <c r="A52" s="1"/>
      <c r="B52" s="1"/>
      <c r="C52" s="1"/>
      <c r="D52" s="1" t="s">
        <v>59</v>
      </c>
      <c r="E52" s="1"/>
      <c r="F52" s="1"/>
      <c r="G52" s="7">
        <f>ROUND(G43+SUM(G47:G51),5)</f>
        <v>19792.490000000002</v>
      </c>
      <c r="H52" s="3"/>
      <c r="I52" s="7">
        <f>ROUND(I43+SUM(I47:I51),5)</f>
        <v>16376.95</v>
      </c>
      <c r="J52" s="3"/>
      <c r="K52" s="7">
        <f>ROUND(K43+SUM(K47:K51),5)</f>
        <v>17404.830000000002</v>
      </c>
      <c r="L52" s="3"/>
      <c r="M52" s="7">
        <f>ROUND(M43+SUM(M47:M51),5)</f>
        <v>17267.41</v>
      </c>
      <c r="N52" s="3"/>
      <c r="O52" s="7">
        <f>ROUND(O43+SUM(O47:O51),5)</f>
        <v>19659.86</v>
      </c>
      <c r="P52" s="3"/>
      <c r="Q52" s="7">
        <f>ROUND(Q43+SUM(Q47:Q51),5)</f>
        <v>20401.04</v>
      </c>
      <c r="R52" s="3"/>
      <c r="S52" s="7">
        <f>ROUND(S43+SUM(S47:S51),5)</f>
        <v>20071.919999999998</v>
      </c>
      <c r="T52" s="3"/>
      <c r="U52" s="7">
        <f>ROUND(U43+SUM(U47:U51),5)</f>
        <v>21401.98</v>
      </c>
      <c r="V52" s="3"/>
      <c r="W52" s="7">
        <f>ROUND(W43+SUM(W47:W51),5)</f>
        <v>21914.03</v>
      </c>
      <c r="X52" s="3"/>
      <c r="Y52" s="7">
        <f>ROUND(Y43+SUM(Y47:Y51),5)</f>
        <v>23680.33</v>
      </c>
      <c r="Z52" s="3"/>
      <c r="AA52" s="7">
        <f>ROUND(AA43+SUM(AA47:AA51),5)</f>
        <v>23479.11</v>
      </c>
      <c r="AB52" s="3"/>
      <c r="AC52" s="7">
        <f>ROUND(AC43+SUM(AC47:AC51),5)</f>
        <v>23556.85</v>
      </c>
    </row>
    <row r="53" spans="1:29" ht="15.75" thickBot="1" x14ac:dyDescent="0.3">
      <c r="A53" s="1"/>
      <c r="B53" s="1"/>
      <c r="C53" s="1" t="s">
        <v>60</v>
      </c>
      <c r="D53" s="1"/>
      <c r="E53" s="1"/>
      <c r="F53" s="1"/>
      <c r="G53" s="6">
        <f>ROUND(G39+G42+G52,5)</f>
        <v>25314.42</v>
      </c>
      <c r="H53" s="3"/>
      <c r="I53" s="6">
        <f>ROUND(I39+I42+I52,5)</f>
        <v>16376.95</v>
      </c>
      <c r="J53" s="3"/>
      <c r="K53" s="6">
        <f>ROUND(K39+K42+K52,5)</f>
        <v>19671.900000000001</v>
      </c>
      <c r="L53" s="3"/>
      <c r="M53" s="6">
        <f>ROUND(M39+M42+M52,5)</f>
        <v>17509.310000000001</v>
      </c>
      <c r="N53" s="3"/>
      <c r="O53" s="6">
        <f>ROUND(O39+O42+O52,5)</f>
        <v>23492.86</v>
      </c>
      <c r="P53" s="3"/>
      <c r="Q53" s="6">
        <f>ROUND(Q39+Q42+Q52,5)</f>
        <v>25576.3</v>
      </c>
      <c r="R53" s="3"/>
      <c r="S53" s="6">
        <f>ROUND(S39+S42+S52,5)</f>
        <v>28032.98</v>
      </c>
      <c r="T53" s="3"/>
      <c r="U53" s="6">
        <f>ROUND(U39+U42+U52,5)</f>
        <v>23539.200000000001</v>
      </c>
      <c r="V53" s="3"/>
      <c r="W53" s="6">
        <f>ROUND(W39+W42+W52,5)</f>
        <v>21914.03</v>
      </c>
      <c r="X53" s="3"/>
      <c r="Y53" s="6">
        <f>ROUND(Y39+Y42+Y52,5)</f>
        <v>35035.61</v>
      </c>
      <c r="Z53" s="3"/>
      <c r="AA53" s="6">
        <f>ROUND(AA39+AA42+AA52,5)</f>
        <v>23479.11</v>
      </c>
      <c r="AB53" s="3"/>
      <c r="AC53" s="6">
        <f>ROUND(AC39+AC42+AC52,5)</f>
        <v>35058.639999999999</v>
      </c>
    </row>
    <row r="54" spans="1:29" x14ac:dyDescent="0.25">
      <c r="A54" s="1"/>
      <c r="B54" s="1" t="s">
        <v>61</v>
      </c>
      <c r="C54" s="1"/>
      <c r="D54" s="1"/>
      <c r="E54" s="1"/>
      <c r="F54" s="1"/>
      <c r="G54" s="2">
        <f>ROUND(G38+G53,5)</f>
        <v>25314.42</v>
      </c>
      <c r="H54" s="3"/>
      <c r="I54" s="2">
        <f>ROUND(I38+I53,5)</f>
        <v>16376.95</v>
      </c>
      <c r="J54" s="3"/>
      <c r="K54" s="2">
        <f>ROUND(K38+K53,5)</f>
        <v>19671.900000000001</v>
      </c>
      <c r="L54" s="3"/>
      <c r="M54" s="2">
        <f>ROUND(M38+M53,5)</f>
        <v>17509.310000000001</v>
      </c>
      <c r="N54" s="3"/>
      <c r="O54" s="2">
        <f>ROUND(O38+O53,5)</f>
        <v>23492.86</v>
      </c>
      <c r="P54" s="3"/>
      <c r="Q54" s="2">
        <f>ROUND(Q38+Q53,5)</f>
        <v>25576.3</v>
      </c>
      <c r="R54" s="3"/>
      <c r="S54" s="2">
        <f>ROUND(S38+S53,5)</f>
        <v>28032.98</v>
      </c>
      <c r="T54" s="3"/>
      <c r="U54" s="2">
        <f>ROUND(U38+U53,5)</f>
        <v>23539.200000000001</v>
      </c>
      <c r="V54" s="3"/>
      <c r="W54" s="2">
        <f>ROUND(W38+W53,5)</f>
        <v>21914.03</v>
      </c>
      <c r="X54" s="3"/>
      <c r="Y54" s="2">
        <f>ROUND(Y38+Y53,5)</f>
        <v>35035.61</v>
      </c>
      <c r="Z54" s="3"/>
      <c r="AA54" s="2">
        <f>ROUND(AA38+AA53,5)</f>
        <v>23479.11</v>
      </c>
      <c r="AB54" s="3"/>
      <c r="AC54" s="2">
        <f>ROUND(AC38+AC53,5)</f>
        <v>35058.639999999999</v>
      </c>
    </row>
    <row r="55" spans="1:29" x14ac:dyDescent="0.25">
      <c r="A55" s="1"/>
      <c r="B55" s="1" t="s">
        <v>62</v>
      </c>
      <c r="C55" s="1"/>
      <c r="D55" s="1"/>
      <c r="E55" s="1"/>
      <c r="F55" s="1"/>
      <c r="G55" s="2"/>
      <c r="H55" s="3"/>
      <c r="I55" s="2"/>
      <c r="J55" s="3"/>
      <c r="K55" s="2"/>
      <c r="L55" s="3"/>
      <c r="M55" s="2"/>
      <c r="N55" s="3"/>
      <c r="O55" s="2"/>
      <c r="P55" s="3"/>
      <c r="Q55" s="2"/>
      <c r="R55" s="3"/>
      <c r="S55" s="2"/>
      <c r="T55" s="3"/>
      <c r="U55" s="2"/>
      <c r="V55" s="3"/>
      <c r="W55" s="2"/>
      <c r="X55" s="3"/>
      <c r="Y55" s="2"/>
      <c r="Z55" s="3"/>
      <c r="AA55" s="2"/>
      <c r="AB55" s="3"/>
      <c r="AC55" s="2"/>
    </row>
    <row r="56" spans="1:29" x14ac:dyDescent="0.25">
      <c r="A56" s="1"/>
      <c r="B56" s="1"/>
      <c r="C56" s="1" t="s">
        <v>63</v>
      </c>
      <c r="D56" s="1"/>
      <c r="E56" s="1"/>
      <c r="F56" s="1"/>
      <c r="G56" s="2">
        <v>139679.32999999999</v>
      </c>
      <c r="H56" s="3"/>
      <c r="I56" s="2">
        <v>139679.32999999999</v>
      </c>
      <c r="J56" s="3"/>
      <c r="K56" s="2">
        <v>139679.32999999999</v>
      </c>
      <c r="L56" s="3"/>
      <c r="M56" s="2">
        <v>139679.32999999999</v>
      </c>
      <c r="N56" s="3"/>
      <c r="O56" s="2">
        <v>139679.32999999999</v>
      </c>
      <c r="P56" s="3"/>
      <c r="Q56" s="2">
        <v>139679.32999999999</v>
      </c>
      <c r="R56" s="3"/>
      <c r="S56" s="2">
        <v>139679.32999999999</v>
      </c>
      <c r="T56" s="3"/>
      <c r="U56" s="2">
        <v>139679.32999999999</v>
      </c>
      <c r="V56" s="3"/>
      <c r="W56" s="2">
        <v>139679.32999999999</v>
      </c>
      <c r="X56" s="3"/>
      <c r="Y56" s="2">
        <v>139679.32999999999</v>
      </c>
      <c r="Z56" s="3"/>
      <c r="AA56" s="2">
        <v>139679.32999999999</v>
      </c>
      <c r="AB56" s="3"/>
      <c r="AC56" s="2">
        <v>139679.32999999999</v>
      </c>
    </row>
    <row r="57" spans="1:29" x14ac:dyDescent="0.25">
      <c r="A57" s="1"/>
      <c r="B57" s="1"/>
      <c r="C57" s="1" t="s">
        <v>64</v>
      </c>
      <c r="D57" s="1"/>
      <c r="E57" s="1"/>
      <c r="F57" s="1"/>
      <c r="G57" s="2">
        <v>253443.56</v>
      </c>
      <c r="H57" s="3"/>
      <c r="I57" s="2">
        <v>253443.56</v>
      </c>
      <c r="J57" s="3"/>
      <c r="K57" s="2">
        <v>253443.56</v>
      </c>
      <c r="L57" s="3"/>
      <c r="M57" s="2">
        <v>253443.56</v>
      </c>
      <c r="N57" s="3"/>
      <c r="O57" s="2">
        <v>253443.56</v>
      </c>
      <c r="P57" s="3"/>
      <c r="Q57" s="2">
        <v>253443.56</v>
      </c>
      <c r="R57" s="3"/>
      <c r="S57" s="2">
        <v>253443.56</v>
      </c>
      <c r="T57" s="3"/>
      <c r="U57" s="2">
        <v>253443.56</v>
      </c>
      <c r="V57" s="3"/>
      <c r="W57" s="2">
        <v>253443.56</v>
      </c>
      <c r="X57" s="3"/>
      <c r="Y57" s="2">
        <v>253443.56</v>
      </c>
      <c r="Z57" s="3"/>
      <c r="AA57" s="2">
        <v>253443.56</v>
      </c>
      <c r="AB57" s="3"/>
      <c r="AC57" s="2">
        <v>253443.56</v>
      </c>
    </row>
    <row r="58" spans="1:29" ht="15.75" thickBot="1" x14ac:dyDescent="0.3">
      <c r="A58" s="1"/>
      <c r="B58" s="1"/>
      <c r="C58" s="1" t="s">
        <v>65</v>
      </c>
      <c r="D58" s="1"/>
      <c r="E58" s="1"/>
      <c r="F58" s="1"/>
      <c r="G58" s="5">
        <v>5827.67</v>
      </c>
      <c r="H58" s="3"/>
      <c r="I58" s="5">
        <v>38269.870000000003</v>
      </c>
      <c r="J58" s="3"/>
      <c r="K58" s="5">
        <v>34979.040000000001</v>
      </c>
      <c r="L58" s="3"/>
      <c r="M58" s="5">
        <v>80994.600000000006</v>
      </c>
      <c r="N58" s="3"/>
      <c r="O58" s="5">
        <v>83924.94</v>
      </c>
      <c r="P58" s="3"/>
      <c r="Q58" s="5">
        <v>62676.7</v>
      </c>
      <c r="R58" s="3"/>
      <c r="S58" s="5">
        <v>50915.78</v>
      </c>
      <c r="T58" s="3"/>
      <c r="U58" s="5">
        <v>60090.95</v>
      </c>
      <c r="V58" s="3"/>
      <c r="W58" s="5">
        <v>57076.6</v>
      </c>
      <c r="X58" s="3"/>
      <c r="Y58" s="5">
        <v>92139.8</v>
      </c>
      <c r="Z58" s="3"/>
      <c r="AA58" s="5">
        <v>82471.7</v>
      </c>
      <c r="AB58" s="3"/>
      <c r="AC58" s="5">
        <v>75197.41</v>
      </c>
    </row>
    <row r="59" spans="1:29" ht="15.75" thickBot="1" x14ac:dyDescent="0.3">
      <c r="A59" s="1"/>
      <c r="B59" s="1" t="s">
        <v>66</v>
      </c>
      <c r="C59" s="1"/>
      <c r="D59" s="1"/>
      <c r="E59" s="1"/>
      <c r="F59" s="1"/>
      <c r="G59" s="7">
        <f>ROUND(SUM(G55:G58),5)</f>
        <v>398950.56</v>
      </c>
      <c r="H59" s="3"/>
      <c r="I59" s="7">
        <f>ROUND(SUM(I55:I58),5)</f>
        <v>431392.76</v>
      </c>
      <c r="J59" s="3"/>
      <c r="K59" s="7">
        <f>ROUND(SUM(K55:K58),5)</f>
        <v>428101.93</v>
      </c>
      <c r="L59" s="3"/>
      <c r="M59" s="7">
        <f>ROUND(SUM(M55:M58),5)</f>
        <v>474117.49</v>
      </c>
      <c r="N59" s="3"/>
      <c r="O59" s="7">
        <f>ROUND(SUM(O55:O58),5)</f>
        <v>477047.83</v>
      </c>
      <c r="P59" s="3"/>
      <c r="Q59" s="7">
        <f>ROUND(SUM(Q55:Q58),5)</f>
        <v>455799.59</v>
      </c>
      <c r="R59" s="3"/>
      <c r="S59" s="7">
        <f>ROUND(SUM(S55:S58),5)</f>
        <v>444038.67</v>
      </c>
      <c r="T59" s="3"/>
      <c r="U59" s="7">
        <f>ROUND(SUM(U55:U58),5)</f>
        <v>453213.84</v>
      </c>
      <c r="V59" s="3"/>
      <c r="W59" s="7">
        <f>ROUND(SUM(W55:W58),5)</f>
        <v>450199.49</v>
      </c>
      <c r="X59" s="3"/>
      <c r="Y59" s="7">
        <f>ROUND(SUM(Y55:Y58),5)</f>
        <v>485262.69</v>
      </c>
      <c r="Z59" s="3"/>
      <c r="AA59" s="7">
        <f>ROUND(SUM(AA55:AA58),5)</f>
        <v>475594.59</v>
      </c>
      <c r="AB59" s="3"/>
      <c r="AC59" s="7">
        <f>ROUND(SUM(AC55:AC58),5)</f>
        <v>468320.3</v>
      </c>
    </row>
    <row r="60" spans="1:29" s="9" customFormat="1" ht="12" thickBot="1" x14ac:dyDescent="0.25">
      <c r="A60" s="1" t="s">
        <v>67</v>
      </c>
      <c r="B60" s="1"/>
      <c r="C60" s="1"/>
      <c r="D60" s="1"/>
      <c r="E60" s="1"/>
      <c r="F60" s="1"/>
      <c r="G60" s="8">
        <f>ROUND(G37+G54+G59,5)</f>
        <v>424264.98</v>
      </c>
      <c r="H60" s="1"/>
      <c r="I60" s="8">
        <f>ROUND(I37+I54+I59,5)</f>
        <v>447769.71</v>
      </c>
      <c r="J60" s="1"/>
      <c r="K60" s="8">
        <f>ROUND(K37+K54+K59,5)</f>
        <v>447773.83</v>
      </c>
      <c r="L60" s="1"/>
      <c r="M60" s="8">
        <f>ROUND(M37+M54+M59,5)</f>
        <v>491626.8</v>
      </c>
      <c r="N60" s="1"/>
      <c r="O60" s="8">
        <f>ROUND(O37+O54+O59,5)</f>
        <v>500540.69</v>
      </c>
      <c r="P60" s="1"/>
      <c r="Q60" s="8">
        <f>ROUND(Q37+Q54+Q59,5)</f>
        <v>481375.89</v>
      </c>
      <c r="R60" s="1"/>
      <c r="S60" s="8">
        <f>ROUND(S37+S54+S59,5)</f>
        <v>472071.65</v>
      </c>
      <c r="T60" s="1"/>
      <c r="U60" s="8">
        <f>ROUND(U37+U54+U59,5)</f>
        <v>476753.04</v>
      </c>
      <c r="V60" s="1"/>
      <c r="W60" s="8">
        <f>ROUND(W37+W54+W59,5)</f>
        <v>472113.52</v>
      </c>
      <c r="X60" s="1"/>
      <c r="Y60" s="8">
        <f>ROUND(Y37+Y54+Y59,5)</f>
        <v>520298.3</v>
      </c>
      <c r="Z60" s="1"/>
      <c r="AA60" s="8">
        <f>ROUND(AA37+AA54+AA59,5)</f>
        <v>499073.7</v>
      </c>
      <c r="AB60" s="1"/>
      <c r="AC60" s="8">
        <f>ROUND(AC37+AC54+AC59,5)</f>
        <v>503378.94</v>
      </c>
    </row>
    <row r="61" spans="1:29" ht="15.75" thickTop="1" x14ac:dyDescent="0.25"/>
  </sheetData>
  <pageMargins left="0.7" right="0.7" top="0.75" bottom="0.75" header="0.1" footer="0.3"/>
  <pageSetup orientation="portrait" r:id="rId1"/>
  <headerFooter>
    <oddHeader>&amp;L&amp;"Arial,Bold"&amp;8 2:21 PM
&amp;"Arial,Bold"&amp;8 12/05/19
&amp;"Arial,Bold"&amp;8 Accrual Basis&amp;C&amp;"Arial,Bold"&amp;12 City of Leeton
&amp;"Arial,Bold"&amp;14 Balance Sheet
&amp;"Arial,Bold"&amp;10 As of December 5, 2019</oddHeader>
    <oddFooter>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Sheet3</vt:lpstr>
      <vt:lpstr>Sheet2</vt:lpstr>
      <vt:lpstr>Sheet1</vt:lpstr>
      <vt:lpstr>Sheet3!Print_Area</vt:lpstr>
      <vt:lpstr>Sheet1!Print_Titles</vt:lpstr>
      <vt:lpstr>Sheet2!Print_Titles</vt:lpstr>
      <vt:lpstr>Sheet3!Print_Titles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Mcallister</dc:creator>
  <cp:lastModifiedBy>Terry</cp:lastModifiedBy>
  <cp:lastPrinted>2020-01-07T18:06:47Z</cp:lastPrinted>
  <dcterms:created xsi:type="dcterms:W3CDTF">2019-12-05T20:21:53Z</dcterms:created>
  <dcterms:modified xsi:type="dcterms:W3CDTF">2020-01-07T19:09:35Z</dcterms:modified>
</cp:coreProperties>
</file>